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Petr\Downloads\"/>
    </mc:Choice>
  </mc:AlternateContent>
  <xr:revisionPtr revIDLastSave="0" documentId="13_ncr:1_{4B149B1C-7448-4A00-9AD1-747F025F2794}" xr6:coauthVersionLast="47" xr6:coauthVersionMax="47" xr10:uidLastSave="{00000000-0000-0000-0000-000000000000}"/>
  <bookViews>
    <workbookView xWindow="-108" yWindow="-108" windowWidth="23256" windowHeight="12456" tabRatio="500" activeTab="1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Rozpočet Pol" sheetId="4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Pol'!$A$1:$U$206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196" i="4" l="1"/>
  <c r="F39" i="2" s="1"/>
  <c r="U194" i="4"/>
  <c r="Q194" i="4"/>
  <c r="O194" i="4"/>
  <c r="K194" i="4"/>
  <c r="I194" i="4"/>
  <c r="G194" i="4"/>
  <c r="M194" i="4" s="1"/>
  <c r="U193" i="4"/>
  <c r="Q193" i="4"/>
  <c r="O193" i="4"/>
  <c r="M193" i="4"/>
  <c r="K193" i="4"/>
  <c r="I193" i="4"/>
  <c r="G193" i="4"/>
  <c r="U192" i="4"/>
  <c r="Q192" i="4"/>
  <c r="O192" i="4"/>
  <c r="K192" i="4"/>
  <c r="I192" i="4"/>
  <c r="G192" i="4"/>
  <c r="M192" i="4" s="1"/>
  <c r="U191" i="4"/>
  <c r="Q191" i="4"/>
  <c r="O191" i="4"/>
  <c r="M191" i="4"/>
  <c r="K191" i="4"/>
  <c r="I191" i="4"/>
  <c r="G191" i="4"/>
  <c r="U190" i="4"/>
  <c r="Q190" i="4"/>
  <c r="O190" i="4"/>
  <c r="K190" i="4"/>
  <c r="I190" i="4"/>
  <c r="G190" i="4"/>
  <c r="G188" i="4" s="1"/>
  <c r="I75" i="2" s="1"/>
  <c r="I19" i="2" s="1"/>
  <c r="U189" i="4"/>
  <c r="U188" i="4" s="1"/>
  <c r="Q189" i="4"/>
  <c r="Q188" i="4" s="1"/>
  <c r="O189" i="4"/>
  <c r="O188" i="4" s="1"/>
  <c r="M189" i="4"/>
  <c r="K189" i="4"/>
  <c r="I189" i="4"/>
  <c r="I188" i="4" s="1"/>
  <c r="G189" i="4"/>
  <c r="K188" i="4"/>
  <c r="U187" i="4"/>
  <c r="Q187" i="4"/>
  <c r="O187" i="4"/>
  <c r="M187" i="4"/>
  <c r="M185" i="4" s="1"/>
  <c r="K187" i="4"/>
  <c r="I187" i="4"/>
  <c r="G187" i="4"/>
  <c r="U186" i="4"/>
  <c r="Q186" i="4"/>
  <c r="Q185" i="4" s="1"/>
  <c r="U185" i="4"/>
  <c r="O185" i="4"/>
  <c r="K185" i="4"/>
  <c r="I185" i="4"/>
  <c r="G185" i="4"/>
  <c r="U184" i="4"/>
  <c r="Q184" i="4"/>
  <c r="O184" i="4"/>
  <c r="K184" i="4"/>
  <c r="I184" i="4"/>
  <c r="I182" i="4" s="1"/>
  <c r="G184" i="4"/>
  <c r="M184" i="4" s="1"/>
  <c r="M182" i="4" s="1"/>
  <c r="U183" i="4"/>
  <c r="U182" i="4" s="1"/>
  <c r="Q183" i="4"/>
  <c r="Q182" i="4" s="1"/>
  <c r="O183" i="4"/>
  <c r="M183" i="4"/>
  <c r="K183" i="4"/>
  <c r="K182" i="4" s="1"/>
  <c r="I183" i="4"/>
  <c r="G183" i="4"/>
  <c r="O182" i="4"/>
  <c r="G182" i="4"/>
  <c r="U181" i="4"/>
  <c r="Q181" i="4"/>
  <c r="O181" i="4"/>
  <c r="K181" i="4"/>
  <c r="I181" i="4"/>
  <c r="G181" i="4"/>
  <c r="M181" i="4" s="1"/>
  <c r="U180" i="4"/>
  <c r="Q180" i="4"/>
  <c r="O180" i="4"/>
  <c r="M180" i="4"/>
  <c r="K180" i="4"/>
  <c r="I180" i="4"/>
  <c r="G180" i="4"/>
  <c r="U179" i="4"/>
  <c r="U176" i="4" s="1"/>
  <c r="Q179" i="4"/>
  <c r="O179" i="4"/>
  <c r="K179" i="4"/>
  <c r="I179" i="4"/>
  <c r="G179" i="4"/>
  <c r="M179" i="4" s="1"/>
  <c r="U178" i="4"/>
  <c r="Q178" i="4"/>
  <c r="Q176" i="4" s="1"/>
  <c r="O178" i="4"/>
  <c r="O176" i="4" s="1"/>
  <c r="M178" i="4"/>
  <c r="K178" i="4"/>
  <c r="I178" i="4"/>
  <c r="G178" i="4"/>
  <c r="U177" i="4"/>
  <c r="Q177" i="4"/>
  <c r="O177" i="4"/>
  <c r="M177" i="4"/>
  <c r="K177" i="4"/>
  <c r="K176" i="4" s="1"/>
  <c r="I177" i="4"/>
  <c r="I176" i="4" s="1"/>
  <c r="G177" i="4"/>
  <c r="U175" i="4"/>
  <c r="Q175" i="4"/>
  <c r="Q174" i="4" s="1"/>
  <c r="O175" i="4"/>
  <c r="O174" i="4" s="1"/>
  <c r="M175" i="4"/>
  <c r="M174" i="4" s="1"/>
  <c r="K175" i="4"/>
  <c r="I175" i="4"/>
  <c r="I174" i="4" s="1"/>
  <c r="G175" i="4"/>
  <c r="U174" i="4"/>
  <c r="K174" i="4"/>
  <c r="G174" i="4"/>
  <c r="I71" i="2" s="1"/>
  <c r="U173" i="4"/>
  <c r="Q173" i="4"/>
  <c r="O173" i="4"/>
  <c r="K173" i="4"/>
  <c r="I173" i="4"/>
  <c r="G173" i="4"/>
  <c r="M173" i="4" s="1"/>
  <c r="U172" i="4"/>
  <c r="Q172" i="4"/>
  <c r="O172" i="4"/>
  <c r="K172" i="4"/>
  <c r="I172" i="4"/>
  <c r="G172" i="4"/>
  <c r="M172" i="4" s="1"/>
  <c r="U171" i="4"/>
  <c r="Q171" i="4"/>
  <c r="O171" i="4"/>
  <c r="M171" i="4"/>
  <c r="K171" i="4"/>
  <c r="I171" i="4"/>
  <c r="G171" i="4"/>
  <c r="U170" i="4"/>
  <c r="Q170" i="4"/>
  <c r="O170" i="4"/>
  <c r="M170" i="4"/>
  <c r="K170" i="4"/>
  <c r="I170" i="4"/>
  <c r="G170" i="4"/>
  <c r="U169" i="4"/>
  <c r="Q169" i="4"/>
  <c r="O169" i="4"/>
  <c r="K169" i="4"/>
  <c r="I169" i="4"/>
  <c r="G169" i="4"/>
  <c r="M169" i="4" s="1"/>
  <c r="U168" i="4"/>
  <c r="Q168" i="4"/>
  <c r="O168" i="4"/>
  <c r="K168" i="4"/>
  <c r="I168" i="4"/>
  <c r="G168" i="4"/>
  <c r="M168" i="4" s="1"/>
  <c r="U167" i="4"/>
  <c r="Q167" i="4"/>
  <c r="O167" i="4"/>
  <c r="K167" i="4"/>
  <c r="I167" i="4"/>
  <c r="G167" i="4"/>
  <c r="M167" i="4" s="1"/>
  <c r="U166" i="4"/>
  <c r="Q166" i="4"/>
  <c r="O166" i="4"/>
  <c r="M166" i="4"/>
  <c r="K166" i="4"/>
  <c r="I166" i="4"/>
  <c r="G166" i="4"/>
  <c r="U165" i="4"/>
  <c r="Q165" i="4"/>
  <c r="O165" i="4"/>
  <c r="M165" i="4"/>
  <c r="K165" i="4"/>
  <c r="K162" i="4" s="1"/>
  <c r="I165" i="4"/>
  <c r="G165" i="4"/>
  <c r="U164" i="4"/>
  <c r="U162" i="4" s="1"/>
  <c r="Q164" i="4"/>
  <c r="O164" i="4"/>
  <c r="K164" i="4"/>
  <c r="I164" i="4"/>
  <c r="G164" i="4"/>
  <c r="M164" i="4" s="1"/>
  <c r="U163" i="4"/>
  <c r="Q163" i="4"/>
  <c r="Q162" i="4" s="1"/>
  <c r="O163" i="4"/>
  <c r="O162" i="4" s="1"/>
  <c r="K163" i="4"/>
  <c r="I163" i="4"/>
  <c r="I162" i="4" s="1"/>
  <c r="G163" i="4"/>
  <c r="M163" i="4" s="1"/>
  <c r="U161" i="4"/>
  <c r="U159" i="4" s="1"/>
  <c r="Q161" i="4"/>
  <c r="O161" i="4"/>
  <c r="K161" i="4"/>
  <c r="I161" i="4"/>
  <c r="G161" i="4"/>
  <c r="M161" i="4" s="1"/>
  <c r="U160" i="4"/>
  <c r="Q160" i="4"/>
  <c r="O160" i="4"/>
  <c r="O159" i="4" s="1"/>
  <c r="K160" i="4"/>
  <c r="K159" i="4" s="1"/>
  <c r="I160" i="4"/>
  <c r="I159" i="4" s="1"/>
  <c r="G160" i="4"/>
  <c r="M160" i="4" s="1"/>
  <c r="Q159" i="4"/>
  <c r="G159" i="4"/>
  <c r="I69" i="2" s="1"/>
  <c r="U158" i="4"/>
  <c r="Q158" i="4"/>
  <c r="O158" i="4"/>
  <c r="M158" i="4"/>
  <c r="K158" i="4"/>
  <c r="I158" i="4"/>
  <c r="G158" i="4"/>
  <c r="U157" i="4"/>
  <c r="Q157" i="4"/>
  <c r="O157" i="4"/>
  <c r="K157" i="4"/>
  <c r="I157" i="4"/>
  <c r="G157" i="4"/>
  <c r="M157" i="4" s="1"/>
  <c r="U156" i="4"/>
  <c r="Q156" i="4"/>
  <c r="Q151" i="4" s="1"/>
  <c r="O156" i="4"/>
  <c r="M156" i="4"/>
  <c r="K156" i="4"/>
  <c r="I156" i="4"/>
  <c r="G156" i="4"/>
  <c r="U155" i="4"/>
  <c r="Q155" i="4"/>
  <c r="O155" i="4"/>
  <c r="K155" i="4"/>
  <c r="I155" i="4"/>
  <c r="G155" i="4"/>
  <c r="G151" i="4" s="1"/>
  <c r="I68" i="2" s="1"/>
  <c r="U154" i="4"/>
  <c r="Q154" i="4"/>
  <c r="O154" i="4"/>
  <c r="K154" i="4"/>
  <c r="I154" i="4"/>
  <c r="G154" i="4"/>
  <c r="M154" i="4" s="1"/>
  <c r="U153" i="4"/>
  <c r="Q153" i="4"/>
  <c r="O153" i="4"/>
  <c r="M153" i="4"/>
  <c r="K153" i="4"/>
  <c r="K151" i="4" s="1"/>
  <c r="I153" i="4"/>
  <c r="G153" i="4"/>
  <c r="U152" i="4"/>
  <c r="U151" i="4" s="1"/>
  <c r="Q152" i="4"/>
  <c r="O152" i="4"/>
  <c r="M152" i="4"/>
  <c r="K152" i="4"/>
  <c r="I152" i="4"/>
  <c r="I151" i="4" s="1"/>
  <c r="G152" i="4"/>
  <c r="O151" i="4"/>
  <c r="U150" i="4"/>
  <c r="Q150" i="4"/>
  <c r="O150" i="4"/>
  <c r="K150" i="4"/>
  <c r="I150" i="4"/>
  <c r="G150" i="4"/>
  <c r="M150" i="4" s="1"/>
  <c r="U149" i="4"/>
  <c r="U145" i="4" s="1"/>
  <c r="Q149" i="4"/>
  <c r="O149" i="4"/>
  <c r="K149" i="4"/>
  <c r="I149" i="4"/>
  <c r="G149" i="4"/>
  <c r="M149" i="4" s="1"/>
  <c r="U148" i="4"/>
  <c r="Q148" i="4"/>
  <c r="O148" i="4"/>
  <c r="K148" i="4"/>
  <c r="K145" i="4" s="1"/>
  <c r="I148" i="4"/>
  <c r="I145" i="4" s="1"/>
  <c r="G148" i="4"/>
  <c r="M148" i="4" s="1"/>
  <c r="U147" i="4"/>
  <c r="Q147" i="4"/>
  <c r="Q145" i="4" s="1"/>
  <c r="O147" i="4"/>
  <c r="K147" i="4"/>
  <c r="I147" i="4"/>
  <c r="G147" i="4"/>
  <c r="M147" i="4" s="1"/>
  <c r="U146" i="4"/>
  <c r="Q146" i="4"/>
  <c r="O146" i="4"/>
  <c r="O145" i="4" s="1"/>
  <c r="M146" i="4"/>
  <c r="M145" i="4" s="1"/>
  <c r="K146" i="4"/>
  <c r="I146" i="4"/>
  <c r="G146" i="4"/>
  <c r="U144" i="4"/>
  <c r="Q144" i="4"/>
  <c r="Q140" i="4" s="1"/>
  <c r="O144" i="4"/>
  <c r="M144" i="4"/>
  <c r="K144" i="4"/>
  <c r="I144" i="4"/>
  <c r="G144" i="4"/>
  <c r="U143" i="4"/>
  <c r="Q143" i="4"/>
  <c r="O143" i="4"/>
  <c r="K143" i="4"/>
  <c r="I143" i="4"/>
  <c r="I140" i="4" s="1"/>
  <c r="G143" i="4"/>
  <c r="M143" i="4" s="1"/>
  <c r="U142" i="4"/>
  <c r="Q142" i="4"/>
  <c r="O142" i="4"/>
  <c r="M142" i="4"/>
  <c r="K142" i="4"/>
  <c r="I142" i="4"/>
  <c r="G142" i="4"/>
  <c r="U141" i="4"/>
  <c r="U140" i="4" s="1"/>
  <c r="Q141" i="4"/>
  <c r="O141" i="4"/>
  <c r="O140" i="4" s="1"/>
  <c r="M141" i="4"/>
  <c r="K141" i="4"/>
  <c r="K140" i="4" s="1"/>
  <c r="I141" i="4"/>
  <c r="G141" i="4"/>
  <c r="U139" i="4"/>
  <c r="Q139" i="4"/>
  <c r="O139" i="4"/>
  <c r="K139" i="4"/>
  <c r="I139" i="4"/>
  <c r="G139" i="4"/>
  <c r="M139" i="4" s="1"/>
  <c r="U138" i="4"/>
  <c r="Q138" i="4"/>
  <c r="O138" i="4"/>
  <c r="K138" i="4"/>
  <c r="I138" i="4"/>
  <c r="G138" i="4"/>
  <c r="G111" i="4" s="1"/>
  <c r="I65" i="2" s="1"/>
  <c r="U137" i="4"/>
  <c r="Q137" i="4"/>
  <c r="O137" i="4"/>
  <c r="K137" i="4"/>
  <c r="I137" i="4"/>
  <c r="G137" i="4"/>
  <c r="M137" i="4" s="1"/>
  <c r="U136" i="4"/>
  <c r="Q136" i="4"/>
  <c r="O136" i="4"/>
  <c r="M136" i="4"/>
  <c r="K136" i="4"/>
  <c r="I136" i="4"/>
  <c r="G136" i="4"/>
  <c r="U135" i="4"/>
  <c r="Q135" i="4"/>
  <c r="U134" i="4"/>
  <c r="Q134" i="4"/>
  <c r="U133" i="4"/>
  <c r="Q133" i="4"/>
  <c r="U132" i="4"/>
  <c r="Q132" i="4"/>
  <c r="U131" i="4"/>
  <c r="Q131" i="4"/>
  <c r="U130" i="4"/>
  <c r="Q130" i="4"/>
  <c r="U129" i="4"/>
  <c r="Q129" i="4"/>
  <c r="U128" i="4"/>
  <c r="Q128" i="4"/>
  <c r="U127" i="4"/>
  <c r="Q127" i="4"/>
  <c r="U126" i="4"/>
  <c r="Q126" i="4"/>
  <c r="O126" i="4"/>
  <c r="O111" i="4" s="1"/>
  <c r="M126" i="4"/>
  <c r="K126" i="4"/>
  <c r="K111" i="4" s="1"/>
  <c r="I126" i="4"/>
  <c r="G126" i="4"/>
  <c r="U125" i="4"/>
  <c r="Q125" i="4"/>
  <c r="O125" i="4"/>
  <c r="M125" i="4"/>
  <c r="K125" i="4"/>
  <c r="I125" i="4"/>
  <c r="I111" i="4" s="1"/>
  <c r="G125" i="4"/>
  <c r="U124" i="4"/>
  <c r="Q124" i="4"/>
  <c r="U123" i="4"/>
  <c r="Q123" i="4"/>
  <c r="U122" i="4"/>
  <c r="Q122" i="4"/>
  <c r="U121" i="4"/>
  <c r="Q121" i="4"/>
  <c r="U120" i="4"/>
  <c r="Q120" i="4"/>
  <c r="U119" i="4"/>
  <c r="Q119" i="4"/>
  <c r="U118" i="4"/>
  <c r="Q118" i="4"/>
  <c r="U117" i="4"/>
  <c r="Q117" i="4"/>
  <c r="U116" i="4"/>
  <c r="Q116" i="4"/>
  <c r="U115" i="4"/>
  <c r="Q115" i="4"/>
  <c r="U114" i="4"/>
  <c r="Q114" i="4"/>
  <c r="U113" i="4"/>
  <c r="Q113" i="4"/>
  <c r="U112" i="4"/>
  <c r="Q112" i="4"/>
  <c r="Q111" i="4" s="1"/>
  <c r="U111" i="4"/>
  <c r="U110" i="4"/>
  <c r="Q110" i="4"/>
  <c r="O110" i="4"/>
  <c r="M110" i="4"/>
  <c r="K110" i="4"/>
  <c r="I110" i="4"/>
  <c r="I108" i="4" s="1"/>
  <c r="G110" i="4"/>
  <c r="U109" i="4"/>
  <c r="Q109" i="4"/>
  <c r="O109" i="4"/>
  <c r="K109" i="4"/>
  <c r="K108" i="4" s="1"/>
  <c r="I109" i="4"/>
  <c r="G109" i="4"/>
  <c r="G108" i="4" s="1"/>
  <c r="I64" i="2" s="1"/>
  <c r="U108" i="4"/>
  <c r="Q108" i="4"/>
  <c r="O108" i="4"/>
  <c r="U107" i="4"/>
  <c r="Q107" i="4"/>
  <c r="O107" i="4"/>
  <c r="K107" i="4"/>
  <c r="I107" i="4"/>
  <c r="G107" i="4"/>
  <c r="M107" i="4" s="1"/>
  <c r="U106" i="4"/>
  <c r="U105" i="4" s="1"/>
  <c r="Q106" i="4"/>
  <c r="Q105" i="4" s="1"/>
  <c r="O106" i="4"/>
  <c r="K106" i="4"/>
  <c r="I106" i="4"/>
  <c r="G106" i="4"/>
  <c r="G105" i="4" s="1"/>
  <c r="I63" i="2" s="1"/>
  <c r="O105" i="4"/>
  <c r="K105" i="4"/>
  <c r="I105" i="4"/>
  <c r="U104" i="4"/>
  <c r="Q104" i="4"/>
  <c r="O104" i="4"/>
  <c r="K104" i="4"/>
  <c r="I104" i="4"/>
  <c r="I103" i="4" s="1"/>
  <c r="G104" i="4"/>
  <c r="M104" i="4" s="1"/>
  <c r="M103" i="4" s="1"/>
  <c r="U103" i="4"/>
  <c r="Q103" i="4"/>
  <c r="O103" i="4"/>
  <c r="K103" i="4"/>
  <c r="G103" i="4"/>
  <c r="I62" i="2" s="1"/>
  <c r="U102" i="4"/>
  <c r="Q102" i="4"/>
  <c r="O102" i="4"/>
  <c r="M102" i="4"/>
  <c r="K102" i="4"/>
  <c r="I102" i="4"/>
  <c r="G102" i="4"/>
  <c r="U101" i="4"/>
  <c r="Q101" i="4"/>
  <c r="O101" i="4"/>
  <c r="K101" i="4"/>
  <c r="I101" i="4"/>
  <c r="G101" i="4"/>
  <c r="M101" i="4" s="1"/>
  <c r="U100" i="4"/>
  <c r="Q100" i="4"/>
  <c r="O100" i="4"/>
  <c r="K100" i="4"/>
  <c r="I100" i="4"/>
  <c r="G100" i="4"/>
  <c r="M100" i="4" s="1"/>
  <c r="U99" i="4"/>
  <c r="Q99" i="4"/>
  <c r="O99" i="4"/>
  <c r="K99" i="4"/>
  <c r="I99" i="4"/>
  <c r="G99" i="4"/>
  <c r="M99" i="4" s="1"/>
  <c r="U98" i="4"/>
  <c r="Q98" i="4"/>
  <c r="O98" i="4"/>
  <c r="K98" i="4"/>
  <c r="I98" i="4"/>
  <c r="G98" i="4"/>
  <c r="M98" i="4" s="1"/>
  <c r="U97" i="4"/>
  <c r="Q97" i="4"/>
  <c r="O97" i="4"/>
  <c r="K97" i="4"/>
  <c r="I97" i="4"/>
  <c r="G97" i="4"/>
  <c r="M97" i="4" s="1"/>
  <c r="U96" i="4"/>
  <c r="Q96" i="4"/>
  <c r="O96" i="4"/>
  <c r="M96" i="4"/>
  <c r="K96" i="4"/>
  <c r="I96" i="4"/>
  <c r="G96" i="4"/>
  <c r="U95" i="4"/>
  <c r="Q95" i="4"/>
  <c r="O95" i="4"/>
  <c r="K95" i="4"/>
  <c r="I95" i="4"/>
  <c r="G95" i="4"/>
  <c r="M95" i="4" s="1"/>
  <c r="U94" i="4"/>
  <c r="Q94" i="4"/>
  <c r="O94" i="4"/>
  <c r="K94" i="4"/>
  <c r="I94" i="4"/>
  <c r="G94" i="4"/>
  <c r="M94" i="4" s="1"/>
  <c r="U93" i="4"/>
  <c r="Q93" i="4"/>
  <c r="O93" i="4"/>
  <c r="K93" i="4"/>
  <c r="I93" i="4"/>
  <c r="G93" i="4"/>
  <c r="M93" i="4" s="1"/>
  <c r="U92" i="4"/>
  <c r="Q92" i="4"/>
  <c r="O92" i="4"/>
  <c r="M92" i="4"/>
  <c r="K92" i="4"/>
  <c r="I92" i="4"/>
  <c r="G92" i="4"/>
  <c r="U91" i="4"/>
  <c r="Q91" i="4"/>
  <c r="O91" i="4"/>
  <c r="M91" i="4"/>
  <c r="K91" i="4"/>
  <c r="K87" i="4" s="1"/>
  <c r="I91" i="4"/>
  <c r="G91" i="4"/>
  <c r="U90" i="4"/>
  <c r="Q90" i="4"/>
  <c r="O90" i="4"/>
  <c r="M90" i="4"/>
  <c r="K90" i="4"/>
  <c r="I90" i="4"/>
  <c r="G90" i="4"/>
  <c r="U89" i="4"/>
  <c r="Q89" i="4"/>
  <c r="O89" i="4"/>
  <c r="O87" i="4" s="1"/>
  <c r="K89" i="4"/>
  <c r="I89" i="4"/>
  <c r="G89" i="4"/>
  <c r="M89" i="4" s="1"/>
  <c r="U88" i="4"/>
  <c r="Q88" i="4"/>
  <c r="Q87" i="4" s="1"/>
  <c r="O88" i="4"/>
  <c r="K88" i="4"/>
  <c r="I88" i="4"/>
  <c r="I87" i="4" s="1"/>
  <c r="G88" i="4"/>
  <c r="U87" i="4"/>
  <c r="U86" i="4"/>
  <c r="Q86" i="4"/>
  <c r="O86" i="4"/>
  <c r="M86" i="4"/>
  <c r="K86" i="4"/>
  <c r="K83" i="4" s="1"/>
  <c r="I86" i="4"/>
  <c r="I83" i="4" s="1"/>
  <c r="G86" i="4"/>
  <c r="U85" i="4"/>
  <c r="Q85" i="4"/>
  <c r="O85" i="4"/>
  <c r="K85" i="4"/>
  <c r="I85" i="4"/>
  <c r="G85" i="4"/>
  <c r="M85" i="4" s="1"/>
  <c r="U84" i="4"/>
  <c r="Q84" i="4"/>
  <c r="Q83" i="4" s="1"/>
  <c r="O84" i="4"/>
  <c r="O83" i="4" s="1"/>
  <c r="M84" i="4"/>
  <c r="M83" i="4" s="1"/>
  <c r="K84" i="4"/>
  <c r="I84" i="4"/>
  <c r="G84" i="4"/>
  <c r="U83" i="4"/>
  <c r="G83" i="4"/>
  <c r="U82" i="4"/>
  <c r="U77" i="4" s="1"/>
  <c r="Q82" i="4"/>
  <c r="Q77" i="4" s="1"/>
  <c r="O82" i="4"/>
  <c r="M82" i="4"/>
  <c r="K82" i="4"/>
  <c r="I82" i="4"/>
  <c r="G82" i="4"/>
  <c r="U81" i="4"/>
  <c r="Q81" i="4"/>
  <c r="O81" i="4"/>
  <c r="K81" i="4"/>
  <c r="I81" i="4"/>
  <c r="G81" i="4"/>
  <c r="G77" i="4" s="1"/>
  <c r="I59" i="2" s="1"/>
  <c r="U80" i="4"/>
  <c r="Q80" i="4"/>
  <c r="O80" i="4"/>
  <c r="M80" i="4"/>
  <c r="K80" i="4"/>
  <c r="I80" i="4"/>
  <c r="G80" i="4"/>
  <c r="U79" i="4"/>
  <c r="Q79" i="4"/>
  <c r="O79" i="4"/>
  <c r="M79" i="4"/>
  <c r="K79" i="4"/>
  <c r="K77" i="4" s="1"/>
  <c r="I79" i="4"/>
  <c r="G79" i="4"/>
  <c r="U78" i="4"/>
  <c r="Q78" i="4"/>
  <c r="O78" i="4"/>
  <c r="M78" i="4"/>
  <c r="K78" i="4"/>
  <c r="I78" i="4"/>
  <c r="I77" i="4" s="1"/>
  <c r="G78" i="4"/>
  <c r="O77" i="4"/>
  <c r="U76" i="4"/>
  <c r="Q76" i="4"/>
  <c r="Q75" i="4" s="1"/>
  <c r="O76" i="4"/>
  <c r="K76" i="4"/>
  <c r="I76" i="4"/>
  <c r="I75" i="4" s="1"/>
  <c r="G76" i="4"/>
  <c r="G75" i="4" s="1"/>
  <c r="I58" i="2" s="1"/>
  <c r="U75" i="4"/>
  <c r="O75" i="4"/>
  <c r="K75" i="4"/>
  <c r="U74" i="4"/>
  <c r="Q74" i="4"/>
  <c r="O74" i="4"/>
  <c r="M74" i="4"/>
  <c r="K74" i="4"/>
  <c r="I74" i="4"/>
  <c r="G74" i="4"/>
  <c r="U73" i="4"/>
  <c r="Q73" i="4"/>
  <c r="O73" i="4"/>
  <c r="K73" i="4"/>
  <c r="I73" i="4"/>
  <c r="G73" i="4"/>
  <c r="M73" i="4" s="1"/>
  <c r="U72" i="4"/>
  <c r="Q72" i="4"/>
  <c r="O72" i="4"/>
  <c r="K72" i="4"/>
  <c r="I72" i="4"/>
  <c r="G72" i="4"/>
  <c r="M72" i="4" s="1"/>
  <c r="U71" i="4"/>
  <c r="Q71" i="4"/>
  <c r="O71" i="4"/>
  <c r="K71" i="4"/>
  <c r="I71" i="4"/>
  <c r="G71" i="4"/>
  <c r="M71" i="4" s="1"/>
  <c r="U70" i="4"/>
  <c r="Q70" i="4"/>
  <c r="O70" i="4"/>
  <c r="K70" i="4"/>
  <c r="I70" i="4"/>
  <c r="G70" i="4"/>
  <c r="M70" i="4" s="1"/>
  <c r="U69" i="4"/>
  <c r="Q69" i="4"/>
  <c r="O69" i="4"/>
  <c r="K69" i="4"/>
  <c r="I69" i="4"/>
  <c r="G69" i="4"/>
  <c r="M69" i="4" s="1"/>
  <c r="U68" i="4"/>
  <c r="Q68" i="4"/>
  <c r="O68" i="4"/>
  <c r="K68" i="4"/>
  <c r="I68" i="4"/>
  <c r="G68" i="4"/>
  <c r="M68" i="4" s="1"/>
  <c r="U67" i="4"/>
  <c r="Q67" i="4"/>
  <c r="O67" i="4"/>
  <c r="M67" i="4"/>
  <c r="K67" i="4"/>
  <c r="K63" i="4" s="1"/>
  <c r="I67" i="4"/>
  <c r="G67" i="4"/>
  <c r="U66" i="4"/>
  <c r="Q66" i="4"/>
  <c r="O66" i="4"/>
  <c r="K66" i="4"/>
  <c r="I66" i="4"/>
  <c r="G66" i="4"/>
  <c r="M66" i="4" s="1"/>
  <c r="U65" i="4"/>
  <c r="Q65" i="4"/>
  <c r="O65" i="4"/>
  <c r="O63" i="4" s="1"/>
  <c r="K65" i="4"/>
  <c r="I65" i="4"/>
  <c r="G65" i="4"/>
  <c r="M65" i="4" s="1"/>
  <c r="U64" i="4"/>
  <c r="Q64" i="4"/>
  <c r="Q63" i="4" s="1"/>
  <c r="O64" i="4"/>
  <c r="K64" i="4"/>
  <c r="I64" i="4"/>
  <c r="I63" i="4" s="1"/>
  <c r="G64" i="4"/>
  <c r="U63" i="4"/>
  <c r="U62" i="4"/>
  <c r="Q62" i="4"/>
  <c r="U61" i="4"/>
  <c r="Q61" i="4"/>
  <c r="U60" i="4"/>
  <c r="Q60" i="4"/>
  <c r="U59" i="4"/>
  <c r="Q59" i="4"/>
  <c r="U58" i="4"/>
  <c r="Q58" i="4"/>
  <c r="U57" i="4"/>
  <c r="Q57" i="4"/>
  <c r="U56" i="4"/>
  <c r="Q56" i="4"/>
  <c r="U55" i="4"/>
  <c r="Q55" i="4"/>
  <c r="U54" i="4"/>
  <c r="Q54" i="4"/>
  <c r="U53" i="4"/>
  <c r="Q53" i="4"/>
  <c r="U52" i="4"/>
  <c r="Q52" i="4"/>
  <c r="Q50" i="4" s="1"/>
  <c r="U51" i="4"/>
  <c r="U50" i="4" s="1"/>
  <c r="Q51" i="4"/>
  <c r="O50" i="4"/>
  <c r="M50" i="4"/>
  <c r="K50" i="4"/>
  <c r="I50" i="4"/>
  <c r="G50" i="4"/>
  <c r="I56" i="2" s="1"/>
  <c r="U49" i="4"/>
  <c r="Q49" i="4"/>
  <c r="O49" i="4"/>
  <c r="K49" i="4"/>
  <c r="I49" i="4"/>
  <c r="G49" i="4"/>
  <c r="G48" i="4" s="1"/>
  <c r="I55" i="2" s="1"/>
  <c r="U48" i="4"/>
  <c r="Q48" i="4"/>
  <c r="O48" i="4"/>
  <c r="K48" i="4"/>
  <c r="I48" i="4"/>
  <c r="U47" i="4"/>
  <c r="Q47" i="4"/>
  <c r="O47" i="4"/>
  <c r="K47" i="4"/>
  <c r="K46" i="4" s="1"/>
  <c r="I47" i="4"/>
  <c r="G47" i="4"/>
  <c r="G46" i="4" s="1"/>
  <c r="I54" i="2" s="1"/>
  <c r="U46" i="4"/>
  <c r="Q46" i="4"/>
  <c r="O46" i="4"/>
  <c r="I46" i="4"/>
  <c r="U45" i="4"/>
  <c r="Q45" i="4"/>
  <c r="O45" i="4"/>
  <c r="K45" i="4"/>
  <c r="I45" i="4"/>
  <c r="G45" i="4"/>
  <c r="M45" i="4" s="1"/>
  <c r="U44" i="4"/>
  <c r="Q44" i="4"/>
  <c r="O44" i="4"/>
  <c r="M44" i="4"/>
  <c r="K44" i="4"/>
  <c r="I44" i="4"/>
  <c r="G44" i="4"/>
  <c r="U43" i="4"/>
  <c r="U42" i="4" s="1"/>
  <c r="Q43" i="4"/>
  <c r="O43" i="4"/>
  <c r="O42" i="4" s="1"/>
  <c r="M43" i="4"/>
  <c r="K43" i="4"/>
  <c r="K42" i="4" s="1"/>
  <c r="I43" i="4"/>
  <c r="I42" i="4" s="1"/>
  <c r="G43" i="4"/>
  <c r="Q42" i="4"/>
  <c r="U41" i="4"/>
  <c r="Q41" i="4"/>
  <c r="Q36" i="4" s="1"/>
  <c r="O41" i="4"/>
  <c r="O36" i="4" s="1"/>
  <c r="M41" i="4"/>
  <c r="K41" i="4"/>
  <c r="I41" i="4"/>
  <c r="G41" i="4"/>
  <c r="U40" i="4"/>
  <c r="Q40" i="4"/>
  <c r="O40" i="4"/>
  <c r="K40" i="4"/>
  <c r="I40" i="4"/>
  <c r="G40" i="4"/>
  <c r="M40" i="4" s="1"/>
  <c r="U39" i="4"/>
  <c r="U36" i="4" s="1"/>
  <c r="Q39" i="4"/>
  <c r="O39" i="4"/>
  <c r="K39" i="4"/>
  <c r="I39" i="4"/>
  <c r="G39" i="4"/>
  <c r="M39" i="4" s="1"/>
  <c r="U38" i="4"/>
  <c r="Q38" i="4"/>
  <c r="O38" i="4"/>
  <c r="K38" i="4"/>
  <c r="K36" i="4" s="1"/>
  <c r="I38" i="4"/>
  <c r="I36" i="4" s="1"/>
  <c r="G38" i="4"/>
  <c r="M38" i="4" s="1"/>
  <c r="U37" i="4"/>
  <c r="Q37" i="4"/>
  <c r="O37" i="4"/>
  <c r="K37" i="4"/>
  <c r="I37" i="4"/>
  <c r="G37" i="4"/>
  <c r="U35" i="4"/>
  <c r="Q35" i="4"/>
  <c r="O35" i="4"/>
  <c r="K35" i="4"/>
  <c r="K34" i="4" s="1"/>
  <c r="I35" i="4"/>
  <c r="G35" i="4"/>
  <c r="G34" i="4" s="1"/>
  <c r="I51" i="2" s="1"/>
  <c r="U34" i="4"/>
  <c r="Q34" i="4"/>
  <c r="O34" i="4"/>
  <c r="I34" i="4"/>
  <c r="U33" i="4"/>
  <c r="Q33" i="4"/>
  <c r="O33" i="4"/>
  <c r="K33" i="4"/>
  <c r="I33" i="4"/>
  <c r="G33" i="4"/>
  <c r="M33" i="4" s="1"/>
  <c r="U32" i="4"/>
  <c r="Q32" i="4"/>
  <c r="O32" i="4"/>
  <c r="M32" i="4"/>
  <c r="K32" i="4"/>
  <c r="I32" i="4"/>
  <c r="G32" i="4"/>
  <c r="U31" i="4"/>
  <c r="U30" i="4" s="1"/>
  <c r="Q31" i="4"/>
  <c r="O31" i="4"/>
  <c r="O30" i="4" s="1"/>
  <c r="M31" i="4"/>
  <c r="K31" i="4"/>
  <c r="K30" i="4" s="1"/>
  <c r="I31" i="4"/>
  <c r="I30" i="4" s="1"/>
  <c r="G31" i="4"/>
  <c r="Q30" i="4"/>
  <c r="U29" i="4"/>
  <c r="Q29" i="4"/>
  <c r="O29" i="4"/>
  <c r="O25" i="4" s="1"/>
  <c r="K29" i="4"/>
  <c r="I29" i="4"/>
  <c r="G29" i="4"/>
  <c r="M29" i="4" s="1"/>
  <c r="U28" i="4"/>
  <c r="Q28" i="4"/>
  <c r="O28" i="4"/>
  <c r="K28" i="4"/>
  <c r="I28" i="4"/>
  <c r="G28" i="4"/>
  <c r="M28" i="4" s="1"/>
  <c r="U27" i="4"/>
  <c r="U25" i="4" s="1"/>
  <c r="Q27" i="4"/>
  <c r="O27" i="4"/>
  <c r="K27" i="4"/>
  <c r="I27" i="4"/>
  <c r="G27" i="4"/>
  <c r="M27" i="4" s="1"/>
  <c r="U26" i="4"/>
  <c r="Q26" i="4"/>
  <c r="Q25" i="4" s="1"/>
  <c r="O26" i="4"/>
  <c r="M26" i="4"/>
  <c r="K26" i="4"/>
  <c r="K25" i="4" s="1"/>
  <c r="I26" i="4"/>
  <c r="I25" i="4" s="1"/>
  <c r="G26" i="4"/>
  <c r="U24" i="4"/>
  <c r="Q24" i="4"/>
  <c r="O24" i="4"/>
  <c r="K24" i="4"/>
  <c r="I24" i="4"/>
  <c r="G24" i="4"/>
  <c r="M24" i="4" s="1"/>
  <c r="U23" i="4"/>
  <c r="Q23" i="4"/>
  <c r="O23" i="4"/>
  <c r="K23" i="4"/>
  <c r="I23" i="4"/>
  <c r="G23" i="4"/>
  <c r="M23" i="4" s="1"/>
  <c r="U22" i="4"/>
  <c r="Q22" i="4"/>
  <c r="O22" i="4"/>
  <c r="K22" i="4"/>
  <c r="I22" i="4"/>
  <c r="G22" i="4"/>
  <c r="M22" i="4" s="1"/>
  <c r="U21" i="4"/>
  <c r="Q21" i="4"/>
  <c r="O21" i="4"/>
  <c r="K21" i="4"/>
  <c r="I21" i="4"/>
  <c r="G21" i="4"/>
  <c r="M21" i="4" s="1"/>
  <c r="U20" i="4"/>
  <c r="Q20" i="4"/>
  <c r="O20" i="4"/>
  <c r="M20" i="4"/>
  <c r="K20" i="4"/>
  <c r="I20" i="4"/>
  <c r="G20" i="4"/>
  <c r="U19" i="4"/>
  <c r="Q19" i="4"/>
  <c r="O19" i="4"/>
  <c r="K19" i="4"/>
  <c r="I19" i="4"/>
  <c r="G19" i="4"/>
  <c r="M19" i="4" s="1"/>
  <c r="U18" i="4"/>
  <c r="Q18" i="4"/>
  <c r="O18" i="4"/>
  <c r="M18" i="4"/>
  <c r="K18" i="4"/>
  <c r="I18" i="4"/>
  <c r="G18" i="4"/>
  <c r="U17" i="4"/>
  <c r="Q17" i="4"/>
  <c r="O17" i="4"/>
  <c r="O13" i="4" s="1"/>
  <c r="K17" i="4"/>
  <c r="I17" i="4"/>
  <c r="G17" i="4"/>
  <c r="M17" i="4" s="1"/>
  <c r="U16" i="4"/>
  <c r="Q16" i="4"/>
  <c r="O16" i="4"/>
  <c r="K16" i="4"/>
  <c r="I16" i="4"/>
  <c r="G16" i="4"/>
  <c r="M16" i="4" s="1"/>
  <c r="U15" i="4"/>
  <c r="U13" i="4" s="1"/>
  <c r="Q15" i="4"/>
  <c r="O15" i="4"/>
  <c r="K15" i="4"/>
  <c r="I15" i="4"/>
  <c r="G15" i="4"/>
  <c r="M15" i="4" s="1"/>
  <c r="U14" i="4"/>
  <c r="Q14" i="4"/>
  <c r="Q13" i="4" s="1"/>
  <c r="O14" i="4"/>
  <c r="M14" i="4"/>
  <c r="K14" i="4"/>
  <c r="K13" i="4" s="1"/>
  <c r="I14" i="4"/>
  <c r="I13" i="4" s="1"/>
  <c r="G14" i="4"/>
  <c r="U12" i="4"/>
  <c r="Q12" i="4"/>
  <c r="O12" i="4"/>
  <c r="M12" i="4"/>
  <c r="K12" i="4"/>
  <c r="I12" i="4"/>
  <c r="G12" i="4"/>
  <c r="U11" i="4"/>
  <c r="Q11" i="4"/>
  <c r="O11" i="4"/>
  <c r="K11" i="4"/>
  <c r="I11" i="4"/>
  <c r="G11" i="4"/>
  <c r="M11" i="4" s="1"/>
  <c r="U10" i="4"/>
  <c r="U8" i="4" s="1"/>
  <c r="Q10" i="4"/>
  <c r="Q8" i="4" s="1"/>
  <c r="O10" i="4"/>
  <c r="M10" i="4"/>
  <c r="K10" i="4"/>
  <c r="I10" i="4"/>
  <c r="G10" i="4"/>
  <c r="U9" i="4"/>
  <c r="Q9" i="4"/>
  <c r="O9" i="4"/>
  <c r="O8" i="4" s="1"/>
  <c r="K9" i="4"/>
  <c r="K8" i="4" s="1"/>
  <c r="I9" i="4"/>
  <c r="I8" i="4" s="1"/>
  <c r="G9" i="4"/>
  <c r="I74" i="2"/>
  <c r="I73" i="2"/>
  <c r="I60" i="2"/>
  <c r="G38" i="2"/>
  <c r="F38" i="2"/>
  <c r="H32" i="2"/>
  <c r="J28" i="2"/>
  <c r="J27" i="2"/>
  <c r="G27" i="2"/>
  <c r="J26" i="2"/>
  <c r="E26" i="2"/>
  <c r="J25" i="2"/>
  <c r="J24" i="2"/>
  <c r="E24" i="2"/>
  <c r="J23" i="2"/>
  <c r="I20" i="2"/>
  <c r="I18" i="2"/>
  <c r="G87" i="4" l="1"/>
  <c r="I61" i="2" s="1"/>
  <c r="G63" i="4"/>
  <c r="I57" i="2" s="1"/>
  <c r="G36" i="4"/>
  <c r="I52" i="2" s="1"/>
  <c r="G25" i="4"/>
  <c r="I49" i="2" s="1"/>
  <c r="G13" i="4"/>
  <c r="I48" i="2" s="1"/>
  <c r="AD196" i="4"/>
  <c r="G39" i="2" s="1"/>
  <c r="G40" i="2" s="1"/>
  <c r="G25" i="2" s="1"/>
  <c r="G26" i="2" s="1"/>
  <c r="M106" i="4"/>
  <c r="M105" i="4" s="1"/>
  <c r="M30" i="4"/>
  <c r="M176" i="4"/>
  <c r="M42" i="4"/>
  <c r="M159" i="4"/>
  <c r="M13" i="4"/>
  <c r="M140" i="4"/>
  <c r="M162" i="4"/>
  <c r="M25" i="4"/>
  <c r="F40" i="2"/>
  <c r="G145" i="4"/>
  <c r="I67" i="2" s="1"/>
  <c r="G162" i="4"/>
  <c r="I70" i="2" s="1"/>
  <c r="M9" i="4"/>
  <c r="M8" i="4" s="1"/>
  <c r="G30" i="4"/>
  <c r="I50" i="2" s="1"/>
  <c r="G42" i="4"/>
  <c r="I53" i="2" s="1"/>
  <c r="M81" i="4"/>
  <c r="M77" i="4" s="1"/>
  <c r="G140" i="4"/>
  <c r="I66" i="2" s="1"/>
  <c r="M155" i="4"/>
  <c r="M151" i="4" s="1"/>
  <c r="G176" i="4"/>
  <c r="I72" i="2" s="1"/>
  <c r="M190" i="4"/>
  <c r="M188" i="4" s="1"/>
  <c r="M64" i="4"/>
  <c r="M63" i="4" s="1"/>
  <c r="M76" i="4"/>
  <c r="M75" i="4" s="1"/>
  <c r="M88" i="4"/>
  <c r="M87" i="4" s="1"/>
  <c r="M138" i="4"/>
  <c r="M111" i="4" s="1"/>
  <c r="G8" i="4"/>
  <c r="M35" i="4"/>
  <c r="M34" i="4" s="1"/>
  <c r="M47" i="4"/>
  <c r="M46" i="4" s="1"/>
  <c r="M37" i="4"/>
  <c r="M36" i="4" s="1"/>
  <c r="M49" i="4"/>
  <c r="M48" i="4" s="1"/>
  <c r="M109" i="4"/>
  <c r="M108" i="4" s="1"/>
  <c r="I17" i="2" l="1"/>
  <c r="H39" i="2"/>
  <c r="H40" i="2" s="1"/>
  <c r="G196" i="4"/>
  <c r="I47" i="2"/>
  <c r="G28" i="2"/>
  <c r="G23" i="2"/>
  <c r="I39" i="2" l="1"/>
  <c r="I40" i="2" s="1"/>
  <c r="J39" i="2" s="1"/>
  <c r="J40" i="2" s="1"/>
  <c r="I16" i="2"/>
  <c r="I21" i="2" s="1"/>
  <c r="I76" i="2"/>
  <c r="G24" i="2"/>
  <c r="G2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Neznámý autor</author>
  </authors>
  <commentList>
    <comment ref="D11" authorId="0" shapeId="0" xr:uid="{00000000-0006-0000-0100-000002000000}">
      <text>
        <r>
          <rPr>
            <sz val="10"/>
            <rFont val="Arial"/>
            <family val="2"/>
            <charset val="238"/>
          </rPr>
          <t>Název</t>
        </r>
      </text>
    </comment>
    <comment ref="I11" authorId="0" shapeId="0" xr:uid="{00000000-0006-0000-0100-000005000000}">
      <text>
        <r>
          <rPr>
            <sz val="10"/>
            <rFont val="Arial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10"/>
            <rFont val="Arial"/>
            <family val="2"/>
            <charset val="238"/>
          </rPr>
          <t>Ulice</t>
        </r>
      </text>
    </comment>
    <comment ref="I12" authorId="0" shapeId="0" xr:uid="{00000000-0006-0000-0100-000006000000}">
      <text>
        <r>
          <rPr>
            <sz val="10"/>
            <rFont val="Arial"/>
            <family val="2"/>
            <charset val="238"/>
          </rPr>
          <t>DIČ</t>
        </r>
      </text>
    </comment>
    <comment ref="C13" authorId="0" shapeId="0" xr:uid="{00000000-0006-0000-0100-000001000000}">
      <text>
        <r>
          <rPr>
            <sz val="10"/>
            <rFont val="Arial"/>
            <family val="2"/>
            <charset val="238"/>
          </rPr>
          <t>PSČ</t>
        </r>
      </text>
    </comment>
    <comment ref="D13" authorId="0" shapeId="0" xr:uid="{00000000-0006-0000-0100-000004000000}">
      <text>
        <r>
          <rPr>
            <sz val="10"/>
            <rFont val="Arial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<sst xmlns="http://schemas.openxmlformats.org/spreadsheetml/2006/main" count="847" uniqueCount="391">
  <si>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</si>
  <si>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</si>
  <si>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</si>
  <si>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</si>
  <si>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</si>
  <si>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MŠ Bezručova</t>
  </si>
  <si>
    <t>Misto</t>
  </si>
  <si>
    <t>Bezručova č.p.1948, Benešov</t>
  </si>
  <si>
    <t>Rozpočet:</t>
  </si>
  <si>
    <t>Objednatel:</t>
  </si>
  <si>
    <t>Město Benešov</t>
  </si>
  <si>
    <t>IČ:</t>
  </si>
  <si>
    <t>Masarykovo nám.100</t>
  </si>
  <si>
    <t>DIČ:</t>
  </si>
  <si>
    <t>25601</t>
  </si>
  <si>
    <t>Benešov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</si>
  <si>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</si>
  <si>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</si>
  <si>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</si>
  <si>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</si>
  <si>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</si>
  <si>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</si>
  <si>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</si>
  <si>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</si>
  <si>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</si>
  <si>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</si>
  <si>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</si>
  <si>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</si>
  <si>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</si>
  <si>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</si>
  <si>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</si>
  <si>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</si>
  <si>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</si>
  <si>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</si>
  <si>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</si>
  <si>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</si>
  <si>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</si>
  <si>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</si>
  <si>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</si>
  <si>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</si>
  <si>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</si>
  <si>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</si>
  <si>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</si>
  <si>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</si>
  <si>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</si>
  <si>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</si>
  <si>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</si>
  <si>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</si>
  <si>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</si>
  <si>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</si>
  <si>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</si>
  <si>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</si>
  <si>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</si>
  <si>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</si>
  <si>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</si>
  <si>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</si>
  <si>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</si>
  <si>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</si>
  <si>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</si>
  <si>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</si>
  <si>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</si>
  <si>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</si>
  <si>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</si>
  <si>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</si>
  <si>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</si>
  <si>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</si>
  <si>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</si>
  <si>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</si>
  <si>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</si>
  <si>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</si>
  <si>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</si>
  <si>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</si>
  <si>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</si>
  <si>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</si>
  <si>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</si>
  <si>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</si>
  <si>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</si>
  <si>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</si>
  <si>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</si>
  <si>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</si>
  <si>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</si>
  <si>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</si>
  <si>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</si>
  <si>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</si>
  <si>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740</t>
  </si>
  <si>
    <t>Elektroinstalace - silnoproud</t>
  </si>
  <si>
    <t>742</t>
  </si>
  <si>
    <t>Elektroinstalace - slaboproud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</si>
  <si>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</si>
  <si>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</si>
  <si>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</si>
  <si>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</si>
  <si>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</si>
  <si>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</si>
  <si>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</si>
  <si>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</si>
  <si>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</si>
  <si>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</si>
  <si>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</si>
  <si>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</si>
  <si>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</si>
  <si>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</si>
  <si>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</si>
  <si>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</si>
  <si>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</si>
  <si>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</si>
  <si>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790</t>
  </si>
  <si>
    <t>Vnitřní vybavení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</si>
  <si>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</si>
  <si>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</si>
  <si>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</si>
  <si>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</si>
  <si>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</si>
  <si>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</si>
  <si>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</si>
  <si>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</si>
  <si>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</si>
  <si>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</si>
  <si>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</si>
  <si>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</si>
  <si>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</si>
  <si>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</si>
  <si>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</si>
  <si>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</si>
  <si>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</si>
  <si>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</si>
  <si>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</si>
  <si>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</si>
  <si>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</si>
  <si>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</si>
  <si>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</si>
  <si>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</si>
  <si>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</si>
  <si>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</si>
  <si>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</si>
  <si>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</si>
  <si>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</si>
  <si>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</si>
  <si>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</si>
  <si>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</si>
  <si>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</si>
  <si>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167101101R00</t>
  </si>
  <si>
    <t>Nakládání výkopku z hor. 1 ÷ 4 v množství do 100 m3</t>
  </si>
  <si>
    <t>m3</t>
  </si>
  <si>
    <t>POL1_0</t>
  </si>
  <si>
    <t>162701105R00</t>
  </si>
  <si>
    <t>Vodorovné přemístění výkopku z hor.1-4 do 10000 m</t>
  </si>
  <si>
    <t>171101105R00</t>
  </si>
  <si>
    <t>Uložení sypaniny do násypů zhutněných na 103% PS</t>
  </si>
  <si>
    <t>R182 31-3199</t>
  </si>
  <si>
    <t>Štěrkotrávník</t>
  </si>
  <si>
    <t>m2</t>
  </si>
  <si>
    <t>342261122RT2</t>
  </si>
  <si>
    <t>Příčka sádrokarton. ocel.kce, 1x oplášť. tl.105 mm, desky protipožární tl. 15 mm, minerál tl. 5 cm</t>
  </si>
  <si>
    <t>342264051RT2</t>
  </si>
  <si>
    <t>Podhled sádrokartonový na zavěšenou ocel. konstr., desky protipožární tl. 12,5 mm, bez izolace</t>
  </si>
  <si>
    <t>342264091R00</t>
  </si>
  <si>
    <t>Příplatek k podhledu sádrokart. za tl. desek 15 mm</t>
  </si>
  <si>
    <t>342264098RT3</t>
  </si>
  <si>
    <t>Příplatek k podhledu sádrokart. za plochu do 10 m2, pro plochy 5 - 10 m2</t>
  </si>
  <si>
    <t>R342 26-6199</t>
  </si>
  <si>
    <t>Obklad stěn SDK deskou na stáv.ocelovou konstrukci, včetně kotevních prvků a přetmelení</t>
  </si>
  <si>
    <t>595920040R</t>
  </si>
  <si>
    <t xml:space="preserve">Deska stavební RF (DF), 2000 x 1250 x 15 mm </t>
  </si>
  <si>
    <t>POL3_0</t>
  </si>
  <si>
    <t>595920080R</t>
  </si>
  <si>
    <t>Deska stavební RFI (DFH2), 2000 x 1250 x 15 mm</t>
  </si>
  <si>
    <t>342266111R00</t>
  </si>
  <si>
    <t>Obklad stěn SDK deskou na stáv.ocelovou konstrukci, 2x , včetně kotevních prvků a přetmelení</t>
  </si>
  <si>
    <t>R342 2991</t>
  </si>
  <si>
    <t>Oprava a doplnění ocelové kce příček - odhad 10% , pod opláštění SDK - NC</t>
  </si>
  <si>
    <t>612409991R00</t>
  </si>
  <si>
    <t>Začištění omítek kolem oken,dveří apod.</t>
  </si>
  <si>
    <t>m</t>
  </si>
  <si>
    <t>611421331R00</t>
  </si>
  <si>
    <t>Oprava váp.omítek stropů do 30% plochy - štukových</t>
  </si>
  <si>
    <t>612421331R00</t>
  </si>
  <si>
    <t>Oprava vápen.omítek stěn do 30 % pl. - štukových</t>
  </si>
  <si>
    <t>612403399R00</t>
  </si>
  <si>
    <t>Hrubá výplň rýh ve stěnách maltou</t>
  </si>
  <si>
    <t>620991121R00</t>
  </si>
  <si>
    <t>Zakrývání výplní vnějších otvorů z lešení</t>
  </si>
  <si>
    <t>622423522R00</t>
  </si>
  <si>
    <t>Oprava vněj. omítek III,do50%, štuk na 100% plochy</t>
  </si>
  <si>
    <t>622412222R00</t>
  </si>
  <si>
    <t xml:space="preserve">Nátěr stěn vnějších, slož. 3-4 , silikátový </t>
  </si>
  <si>
    <t>631312141R00</t>
  </si>
  <si>
    <t>Doplnění rýh betonem v dosavadních mazaninách</t>
  </si>
  <si>
    <t>642944221R00</t>
  </si>
  <si>
    <t>Osazení ocelových zárubní dodatečně nad 2,5 m2.</t>
  </si>
  <si>
    <t>kus</t>
  </si>
  <si>
    <t>642944121R00</t>
  </si>
  <si>
    <t>Osazení ocelových zárubní dodatečně do 2,5 m2</t>
  </si>
  <si>
    <t>R640 92191</t>
  </si>
  <si>
    <t>Dodávka ocelové zárubně 800/1970/150mm</t>
  </si>
  <si>
    <t>642942212R00</t>
  </si>
  <si>
    <t>Osazení zárubně do sádrokarton. příčky tl. 100 mm</t>
  </si>
  <si>
    <t>R640 92192</t>
  </si>
  <si>
    <t>Dodávka zárubně ocelové do SDK 800/1970/100mm</t>
  </si>
  <si>
    <t>916561111R00</t>
  </si>
  <si>
    <t>Osazení záhon.obrubníků do lože z C 12/15 s opěrou</t>
  </si>
  <si>
    <t>918101111R00</t>
  </si>
  <si>
    <t>Lože pod obrubníky nebo obruby dlažeb z C 12/15</t>
  </si>
  <si>
    <t>59217512R</t>
  </si>
  <si>
    <t>Obrubník parkový BEST PARKAN I v. 200 x 50 x 500 mm přírodní</t>
  </si>
  <si>
    <t>941955001R00</t>
  </si>
  <si>
    <t>Lešení lehké pomocné, výška podlahy do 1,2 m</t>
  </si>
  <si>
    <t>952901111R00</t>
  </si>
  <si>
    <t>Vyčištění budov o výšce podlaží do 4 m</t>
  </si>
  <si>
    <t>971033541R00</t>
  </si>
  <si>
    <t>Vybourání otv. zeď cihel. pl.1 m2, tl.30 cm, MVC</t>
  </si>
  <si>
    <t>978059521R00</t>
  </si>
  <si>
    <t>Odsekání vnitřních obkladů stěn do 2 m2</t>
  </si>
  <si>
    <t>978011141R00</t>
  </si>
  <si>
    <t>Otlučení omítek vnitřních vápenných stropů do 30 %</t>
  </si>
  <si>
    <t>978013141R00</t>
  </si>
  <si>
    <t>Otlučení omítek vnitřních stěn v rozsahu do 30 %</t>
  </si>
  <si>
    <t>972055241R00</t>
  </si>
  <si>
    <t>Vybourání otvorů stropy prefa 0,09 m2, nad 12 cm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</si>
  <si>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</si>
  <si>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</si>
  <si>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</si>
  <si>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</si>
  <si>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</si>
  <si>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</si>
  <si>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</si>
  <si>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</si>
  <si>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</si>
  <si>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</si>
  <si>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</si>
  <si>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</si>
  <si>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</si>
  <si>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</si>
  <si>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</si>
  <si>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711823121RT3</t>
  </si>
  <si>
    <t>Montáž nopové fólie svisle, včetně dodávky fólie DELTA MS</t>
  </si>
  <si>
    <t>711823129RT2</t>
  </si>
  <si>
    <t>Montáž ukončovací lišty k nopové fólii, včetně dodávky lišty DELTA-MS PROFIL</t>
  </si>
  <si>
    <t>711212000R00</t>
  </si>
  <si>
    <t>Penetrace podkladu pod hydroizolační hmoty, včetně dodávky</t>
  </si>
  <si>
    <t>711212002R00</t>
  </si>
  <si>
    <t>Stěrka hydroizolační, vč. dodávky HI hmoty</t>
  </si>
  <si>
    <t>998711202R00</t>
  </si>
  <si>
    <t>Přesun hmot pro izolace proti vodě, výšky do 12 m</t>
  </si>
  <si>
    <t>713131131R00</t>
  </si>
  <si>
    <t>Montáž tepelné izolace stěn lepením</t>
  </si>
  <si>
    <t>283754905R</t>
  </si>
  <si>
    <t xml:space="preserve">Deska polystyrenová hladká s ozubem BACHL XPS 300 SF tl. 100 mm </t>
  </si>
  <si>
    <t>998713202R00</t>
  </si>
  <si>
    <t>Přesun hmot pro izolace tepelné, výšky do 12 m</t>
  </si>
  <si>
    <t>R720 91191</t>
  </si>
  <si>
    <t>D+M kanalizačního potrubí HT50</t>
  </si>
  <si>
    <t>R720 91192</t>
  </si>
  <si>
    <t>D+M kanalizačního potrubí HT100</t>
  </si>
  <si>
    <t>R720 91381</t>
  </si>
  <si>
    <t>Vodovodní potrubí 20/2,8 včetně izolace</t>
  </si>
  <si>
    <t>R720 91561</t>
  </si>
  <si>
    <t>Napojení na stávající kanalizaci</t>
  </si>
  <si>
    <t>R720 91562</t>
  </si>
  <si>
    <t>Napojení na stávající vodovod</t>
  </si>
  <si>
    <t>R720 51291</t>
  </si>
  <si>
    <t>Demontáž a montáž umyvadla (přesun)</t>
  </si>
  <si>
    <t>R720 51293</t>
  </si>
  <si>
    <t>D+M dvojumyvadla š.-900mm</t>
  </si>
  <si>
    <t>R720 55491</t>
  </si>
  <si>
    <t>D+M umyvadlové baterie</t>
  </si>
  <si>
    <t>R720 55852</t>
  </si>
  <si>
    <t>D+M mixážní baterie</t>
  </si>
  <si>
    <t>R720 58931</t>
  </si>
  <si>
    <t>D+M klozetu kombi</t>
  </si>
  <si>
    <t>R720 61241</t>
  </si>
  <si>
    <t>D+M pisoáru</t>
  </si>
  <si>
    <t>R720 99191</t>
  </si>
  <si>
    <t>Demontáž umyvadla + baterie</t>
  </si>
  <si>
    <t>R720 99192</t>
  </si>
  <si>
    <t>Demontáž výlevky + baterie</t>
  </si>
  <si>
    <t>R720 99998</t>
  </si>
  <si>
    <t>Přesun hmot</t>
  </si>
  <si>
    <t>soubor</t>
  </si>
  <si>
    <t>R720 9999</t>
  </si>
  <si>
    <t>Stavební přípomoce</t>
  </si>
  <si>
    <t>R730 99911</t>
  </si>
  <si>
    <t>Demontáž radiátoru, nutná úprava</t>
  </si>
  <si>
    <t>R741 99591</t>
  </si>
  <si>
    <t>Úpravy elektroinstalace - odhad</t>
  </si>
  <si>
    <t>R741 99592</t>
  </si>
  <si>
    <t>R742 99991</t>
  </si>
  <si>
    <t>Rozšíření EZS o EPH - viz příloha</t>
  </si>
  <si>
    <t>R742 99992</t>
  </si>
  <si>
    <t>766699611R00</t>
  </si>
  <si>
    <t>Montáž krytů topných těles natřených</t>
  </si>
  <si>
    <t>R766 91111</t>
  </si>
  <si>
    <t>Dodávka krytů radiátorů vč.povrchové úpravy, NC</t>
  </si>
  <si>
    <t>766411811R00</t>
  </si>
  <si>
    <t>Demontáž obložení stěn panely velikosti do 1,5 m2, (dřevotříska z předstěn)</t>
  </si>
  <si>
    <t>Demontáž obložení stěn panely velikosti do 1,5 m2, (dřevotříska z příček)</t>
  </si>
  <si>
    <t>R766 41-9991</t>
  </si>
  <si>
    <t>Vytvoření otvoru v příčce z DT tl.150mm</t>
  </si>
  <si>
    <t>998766202R00</t>
  </si>
  <si>
    <t>Přesun hmot pro truhlářské konstr., výšky do 12 m</t>
  </si>
  <si>
    <t>767161110R00</t>
  </si>
  <si>
    <t>Montáž zábradlí rovného z trubek do zdiva do 20 kg</t>
  </si>
  <si>
    <t>R767 91151</t>
  </si>
  <si>
    <t xml:space="preserve">Dodávka trubkového zábradlí </t>
  </si>
  <si>
    <t>R767 91191</t>
  </si>
  <si>
    <t>D+M Al dveří s nadsvětlíkem 1060/2880mm EI30DP1-C</t>
  </si>
  <si>
    <t>998767202R00</t>
  </si>
  <si>
    <t>Přesun hmot pro zámečnické konstr., výšky do 12 m</t>
  </si>
  <si>
    <t>771101210R00</t>
  </si>
  <si>
    <t>Penetrace podkladu pod dlažby</t>
  </si>
  <si>
    <t>R771 21-2199</t>
  </si>
  <si>
    <t>Kladení dlažby keramické do TM, doplnění</t>
  </si>
  <si>
    <t>R771 91191</t>
  </si>
  <si>
    <t>Dodávka tmelu, pojiva a spárovací hmoty</t>
  </si>
  <si>
    <t>R771 91192</t>
  </si>
  <si>
    <t>Dodávka dlažby keramické dle výběru</t>
  </si>
  <si>
    <t>998771202R00</t>
  </si>
  <si>
    <t>Přesun hmot pro podlahy z dlaždic, výšky do 12 m</t>
  </si>
  <si>
    <t>776521100R00</t>
  </si>
  <si>
    <t>Lepení povlak.podlah z pásů PVC na Chemopren</t>
  </si>
  <si>
    <t>776411000R00</t>
  </si>
  <si>
    <t>Lepení podlahových soklíků pryžových</t>
  </si>
  <si>
    <t>R776 52141</t>
  </si>
  <si>
    <t>Dodávka PVC dle výběru investora</t>
  </si>
  <si>
    <t>R776 52142</t>
  </si>
  <si>
    <t>Dodávka soklu k PVC</t>
  </si>
  <si>
    <t>998776202R00</t>
  </si>
  <si>
    <t>Přesun hmot pro podlahy povlakové, výšky do 12 m</t>
  </si>
  <si>
    <t>776401800R00</t>
  </si>
  <si>
    <t>Demontáž soklíků nebo lišt, pryžových nebo z PVC</t>
  </si>
  <si>
    <t>776511810R00</t>
  </si>
  <si>
    <t>Odstranění PVC a koberců lepených bez podložky</t>
  </si>
  <si>
    <t>777531022R00</t>
  </si>
  <si>
    <t>Vyrovnání podlah, samonivel. hmota Rovinal tl.2 mm</t>
  </si>
  <si>
    <t>998777202R00</t>
  </si>
  <si>
    <t>Přesun hmot pro podlahy syntetické, výšky do 12 m</t>
  </si>
  <si>
    <t>781101210R00</t>
  </si>
  <si>
    <t>Penetrace podkladu pod obklady</t>
  </si>
  <si>
    <t>781210131R00</t>
  </si>
  <si>
    <t>Obkládání stěn obkl. pórovin. do tmele do 300x300</t>
  </si>
  <si>
    <t>781419711R00</t>
  </si>
  <si>
    <t>Příplatek k obkladu stěn za plochu do 10 m2 jedntl</t>
  </si>
  <si>
    <t>R781 99911</t>
  </si>
  <si>
    <t>Dodávka tmelu, pojiva a spár.hmoty</t>
  </si>
  <si>
    <t>R781 99912</t>
  </si>
  <si>
    <t>Dodávka obkladu keramického dle výběru investora</t>
  </si>
  <si>
    <t>R781 21-0159</t>
  </si>
  <si>
    <t>Obkládání stěn obkl. pórovin. do tmele, doplnění do stávajícího obkladu</t>
  </si>
  <si>
    <t>998781202R00</t>
  </si>
  <si>
    <t>Přesun hmot pro obklady keramické, výšky do 12 m</t>
  </si>
  <si>
    <t>783222100R00</t>
  </si>
  <si>
    <t>Nátěr syntetický kovových konstrukcí dvojnásobný</t>
  </si>
  <si>
    <t>784011221RT2</t>
  </si>
  <si>
    <t>Zakrytí předmětů, včetně odstranění, včetně dodávky fólie tl. 0,04 mm</t>
  </si>
  <si>
    <t>784011222RT2</t>
  </si>
  <si>
    <t>Zakrytí podlah, včetně odstranění, včetně papírové lepenky</t>
  </si>
  <si>
    <t>784011111R00</t>
  </si>
  <si>
    <t>Oprášení/ometení podkladu</t>
  </si>
  <si>
    <t>784191101R00</t>
  </si>
  <si>
    <t>Penetrace podkladu univerzální Primalex 1x</t>
  </si>
  <si>
    <t>784195212R00</t>
  </si>
  <si>
    <t>Malba Primalex Plus, bílá, bez penetrace, 2 x</t>
  </si>
  <si>
    <t>R787 91411</t>
  </si>
  <si>
    <t>D+M bezpečnostní folie na pův.zasklení</t>
  </si>
  <si>
    <t>998787202R00</t>
  </si>
  <si>
    <t>Přesun hmot pro zasklívání, výšky do 12 m</t>
  </si>
  <si>
    <t>R790 91152</t>
  </si>
  <si>
    <t>Stavební přípomoc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</si>
  <si>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</si>
  <si>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</si>
  <si>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</si>
  <si>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</si>
  <si>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</si>
  <si>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</si>
  <si>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</si>
  <si>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</si>
  <si>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</si>
  <si>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005124010R</t>
  </si>
  <si>
    <t>Koordinační činnost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</si>
  <si>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</si>
  <si>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</si>
  <si>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</si>
  <si>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</si>
  <si>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</si>
  <si>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</si>
  <si>
    <t>Sipestav s.r.o.</t>
  </si>
  <si>
    <t>08540448</t>
  </si>
  <si>
    <t>CZ08540448</t>
  </si>
  <si>
    <t>Krusičany 54 Týnec nad Sázavou</t>
  </si>
  <si>
    <t>257 41</t>
  </si>
  <si>
    <t>775 690 435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</si>
</sst>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FFCC"/>
        <bgColor rgb="FFFFFFFF"/>
      </patternFill>
    </fill>
    <fill>
      <patternFill patternType="solid">
        <fgColor theme="3" tint="0.59999389629810485"/>
        <bgColor rgb="FFFFFF00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4" fontId="8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7" fillId="0" borderId="13" xfId="0" applyNumberFormat="1" applyFont="1" applyBorder="1" applyAlignment="1">
      <alignment horizontal="right" vertical="center" indent="1"/>
    </xf>
    <xf numFmtId="0" fontId="0" fillId="0" borderId="8" xfId="0" applyFont="1" applyBorder="1" applyAlignment="1">
      <alignment horizontal="right" indent="1"/>
    </xf>
    <xf numFmtId="0" fontId="0" fillId="0" borderId="7" xfId="0" applyFont="1" applyBorder="1" applyAlignment="1">
      <alignment horizontal="right" indent="1"/>
    </xf>
    <xf numFmtId="1" fontId="0" fillId="0" borderId="7" xfId="0" applyNumberFormat="1" applyFont="1" applyBorder="1" applyAlignment="1">
      <alignment horizontal="right" indent="1"/>
    </xf>
    <xf numFmtId="49" fontId="2" fillId="4" borderId="7" xfId="0" applyNumberFormat="1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4" borderId="9" xfId="0" applyNumberFormat="1" applyFont="1" applyFill="1" applyBorder="1" applyAlignment="1" applyProtection="1">
      <alignment horizontal="left" vertical="center"/>
      <protection locked="0"/>
    </xf>
    <xf numFmtId="49" fontId="2" fillId="3" borderId="5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/>
    <xf numFmtId="0" fontId="0" fillId="0" borderId="0" xfId="0" applyAlignment="1"/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Alignment="1">
      <alignment horizontal="left"/>
    </xf>
    <xf numFmtId="0" fontId="0" fillId="3" borderId="3" xfId="0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 indent="1"/>
    </xf>
    <xf numFmtId="0" fontId="0" fillId="3" borderId="7" xfId="0" applyFont="1" applyFill="1" applyBorder="1"/>
    <xf numFmtId="49" fontId="2" fillId="3" borderId="7" xfId="0" applyNumberFormat="1" applyFont="1" applyFill="1" applyBorder="1" applyAlignment="1">
      <alignment horizontal="left" vertical="center"/>
    </xf>
    <xf numFmtId="0" fontId="2" fillId="3" borderId="7" xfId="0" applyFont="1" applyFill="1" applyBorder="1"/>
    <xf numFmtId="0" fontId="2" fillId="3" borderId="7" xfId="0" applyFont="1" applyFill="1" applyBorder="1" applyAlignment="1"/>
    <xf numFmtId="0" fontId="2" fillId="3" borderId="8" xfId="0" applyFont="1" applyFill="1" applyBorder="1" applyAlignment="1"/>
    <xf numFmtId="0" fontId="0" fillId="0" borderId="3" xfId="0" applyFont="1" applyBorder="1" applyAlignment="1">
      <alignment horizontal="left" vertical="center" indent="1"/>
    </xf>
    <xf numFmtId="0" fontId="0" fillId="0" borderId="0" xfId="0" applyBorder="1"/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5" xfId="0" applyBorder="1" applyAlignment="1"/>
    <xf numFmtId="0" fontId="2" fillId="0" borderId="3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49" fontId="2" fillId="0" borderId="7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Border="1" applyAlignment="1"/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/>
    <xf numFmtId="0" fontId="2" fillId="0" borderId="0" xfId="0" applyFont="1" applyBorder="1" applyAlignment="1">
      <alignment horizontal="left" vertical="center"/>
    </xf>
    <xf numFmtId="0" fontId="0" fillId="0" borderId="6" xfId="0" applyBorder="1" applyAlignment="1">
      <alignment horizontal="left" indent="1"/>
    </xf>
    <xf numFmtId="0" fontId="2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/>
    <xf numFmtId="0" fontId="0" fillId="0" borderId="7" xfId="0" applyBorder="1" applyAlignment="1">
      <alignment horizontal="right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4" borderId="7" xfId="0" applyNumberFormat="1" applyFont="1" applyFill="1" applyBorder="1" applyAlignment="1" applyProtection="1">
      <alignment horizontal="right" vertical="center"/>
      <protection locked="0"/>
    </xf>
    <xf numFmtId="0" fontId="0" fillId="0" borderId="7" xfId="0" applyFont="1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 applyAlignment="1">
      <alignment vertical="center"/>
    </xf>
    <xf numFmtId="0" fontId="0" fillId="0" borderId="9" xfId="0" applyFont="1" applyBorder="1" applyAlignment="1">
      <alignment horizontal="right" vertical="center"/>
    </xf>
    <xf numFmtId="0" fontId="0" fillId="0" borderId="4" xfId="0" applyBorder="1" applyAlignment="1"/>
    <xf numFmtId="0" fontId="0" fillId="0" borderId="7" xfId="0" applyBorder="1" applyAlignment="1">
      <alignment horizontal="left"/>
    </xf>
    <xf numFmtId="49" fontId="0" fillId="0" borderId="3" xfId="0" applyNumberFormat="1" applyFont="1" applyBorder="1"/>
    <xf numFmtId="49" fontId="0" fillId="0" borderId="11" xfId="0" applyNumberFormat="1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/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 indent="1"/>
    </xf>
    <xf numFmtId="1" fontId="2" fillId="0" borderId="1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/>
    </xf>
    <xf numFmtId="0" fontId="0" fillId="0" borderId="7" xfId="0" applyBorder="1"/>
    <xf numFmtId="1" fontId="2" fillId="0" borderId="17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5" xfId="0" applyNumberFormat="1" applyFon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Border="1"/>
    <xf numFmtId="0" fontId="2" fillId="0" borderId="5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shrinkToFit="1"/>
    </xf>
    <xf numFmtId="3" fontId="0" fillId="0" borderId="24" xfId="0" applyNumberFormat="1" applyFont="1" applyBorder="1"/>
    <xf numFmtId="3" fontId="12" fillId="3" borderId="25" xfId="0" applyNumberFormat="1" applyFont="1" applyFill="1" applyBorder="1" applyAlignment="1">
      <alignment vertical="center"/>
    </xf>
    <xf numFmtId="3" fontId="12" fillId="3" borderId="9" xfId="0" applyNumberFormat="1" applyFont="1" applyFill="1" applyBorder="1" applyAlignment="1">
      <alignment vertical="center"/>
    </xf>
    <xf numFmtId="3" fontId="13" fillId="3" borderId="26" xfId="0" applyNumberFormat="1" applyFont="1" applyFill="1" applyBorder="1" applyAlignment="1">
      <alignment horizontal="center" vertical="center" shrinkToFit="1"/>
    </xf>
    <xf numFmtId="3" fontId="12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/>
    </xf>
    <xf numFmtId="3" fontId="0" fillId="0" borderId="16" xfId="0" applyNumberFormat="1" applyFont="1" applyBorder="1" applyAlignment="1"/>
    <xf numFmtId="3" fontId="3" fillId="0" borderId="13" xfId="0" applyNumberFormat="1" applyFont="1" applyBorder="1" applyAlignment="1">
      <alignment horizontal="right" shrinkToFit="1"/>
    </xf>
    <xf numFmtId="3" fontId="0" fillId="0" borderId="13" xfId="0" applyNumberFormat="1" applyBorder="1" applyAlignment="1">
      <alignment shrinkToFit="1"/>
    </xf>
    <xf numFmtId="3" fontId="0" fillId="0" borderId="13" xfId="0" applyNumberFormat="1" applyBorder="1" applyAlignment="1"/>
    <xf numFmtId="3" fontId="0" fillId="5" borderId="27" xfId="0" applyNumberFormat="1" applyFill="1" applyBorder="1" applyAlignment="1">
      <alignment shrinkToFit="1"/>
    </xf>
    <xf numFmtId="3" fontId="0" fillId="5" borderId="27" xfId="0" applyNumberFormat="1" applyFill="1" applyBorder="1" applyAlignment="1"/>
    <xf numFmtId="0" fontId="6" fillId="0" borderId="0" xfId="0" applyFont="1"/>
    <xf numFmtId="0" fontId="14" fillId="0" borderId="24" xfId="0" applyFont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49" fontId="12" fillId="0" borderId="25" xfId="0" applyNumberFormat="1" applyFont="1" applyBorder="1" applyAlignment="1">
      <alignment vertical="center"/>
    </xf>
    <xf numFmtId="4" fontId="12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vertical="center"/>
    </xf>
    <xf numFmtId="49" fontId="12" fillId="0" borderId="24" xfId="0" applyNumberFormat="1" applyFont="1" applyBorder="1" applyAlignment="1">
      <alignment vertical="center"/>
    </xf>
    <xf numFmtId="4" fontId="12" fillId="0" borderId="28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vertical="center"/>
    </xf>
    <xf numFmtId="49" fontId="12" fillId="0" borderId="17" xfId="0" applyNumberFormat="1" applyFont="1" applyBorder="1" applyAlignment="1">
      <alignment vertical="center"/>
    </xf>
    <xf numFmtId="4" fontId="12" fillId="0" borderId="27" xfId="0" applyNumberFormat="1" applyFont="1" applyBorder="1" applyAlignment="1">
      <alignment horizontal="center" vertical="center"/>
    </xf>
    <xf numFmtId="4" fontId="12" fillId="0" borderId="27" xfId="0" applyNumberFormat="1" applyFont="1" applyBorder="1" applyAlignment="1">
      <alignment vertical="center"/>
    </xf>
    <xf numFmtId="0" fontId="12" fillId="0" borderId="24" xfId="0" applyFont="1" applyBorder="1"/>
    <xf numFmtId="0" fontId="12" fillId="5" borderId="17" xfId="0" applyFont="1" applyFill="1" applyBorder="1"/>
    <xf numFmtId="0" fontId="12" fillId="5" borderId="7" xfId="0" applyFont="1" applyFill="1" applyBorder="1"/>
    <xf numFmtId="4" fontId="12" fillId="5" borderId="27" xfId="0" applyNumberFormat="1" applyFont="1" applyFill="1" applyBorder="1" applyAlignment="1">
      <alignment horizontal="center"/>
    </xf>
    <xf numFmtId="4" fontId="12" fillId="5" borderId="27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0" borderId="0" xfId="0" applyFont="1"/>
    <xf numFmtId="0" fontId="0" fillId="3" borderId="13" xfId="0" applyFont="1" applyFill="1" applyBorder="1"/>
    <xf numFmtId="49" fontId="0" fillId="3" borderId="12" xfId="0" applyNumberFormat="1" applyFill="1" applyBorder="1" applyAlignment="1"/>
    <xf numFmtId="49" fontId="0" fillId="3" borderId="12" xfId="0" applyNumberFormat="1" applyFill="1" applyBorder="1"/>
    <xf numFmtId="0" fontId="0" fillId="3" borderId="12" xfId="0" applyFill="1" applyBorder="1"/>
    <xf numFmtId="0" fontId="0" fillId="3" borderId="29" xfId="0" applyFill="1" applyBorder="1"/>
    <xf numFmtId="0" fontId="0" fillId="3" borderId="26" xfId="0" applyFont="1" applyFill="1" applyBorder="1"/>
    <xf numFmtId="49" fontId="0" fillId="3" borderId="26" xfId="0" applyNumberFormat="1" applyFont="1" applyFill="1" applyBorder="1"/>
    <xf numFmtId="0" fontId="0" fillId="3" borderId="25" xfId="0" applyFont="1" applyFill="1" applyBorder="1"/>
    <xf numFmtId="0" fontId="0" fillId="3" borderId="26" xfId="0" applyFont="1" applyFill="1" applyBorder="1" applyAlignment="1">
      <alignment wrapText="1"/>
    </xf>
    <xf numFmtId="0" fontId="0" fillId="3" borderId="16" xfId="0" applyFont="1" applyFill="1" applyBorder="1" applyAlignment="1">
      <alignment vertical="top"/>
    </xf>
    <xf numFmtId="49" fontId="0" fillId="3" borderId="16" xfId="0" applyNumberFormat="1" applyFont="1" applyFill="1" applyBorder="1" applyAlignment="1">
      <alignment vertical="top"/>
    </xf>
    <xf numFmtId="49" fontId="0" fillId="3" borderId="13" xfId="0" applyNumberFormat="1" applyFont="1" applyFill="1" applyBorder="1" applyAlignment="1">
      <alignment vertical="top"/>
    </xf>
    <xf numFmtId="0" fontId="0" fillId="3" borderId="29" xfId="0" applyFill="1" applyBorder="1" applyAlignment="1">
      <alignment vertical="top"/>
    </xf>
    <xf numFmtId="165" fontId="0" fillId="3" borderId="13" xfId="0" applyNumberFormat="1" applyFill="1" applyBorder="1" applyAlignment="1">
      <alignment vertical="top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16" fillId="0" borderId="24" xfId="0" applyFont="1" applyBorder="1" applyAlignment="1">
      <alignment vertical="top"/>
    </xf>
    <xf numFmtId="0" fontId="16" fillId="0" borderId="24" xfId="0" applyFont="1" applyBorder="1" applyAlignment="1">
      <alignment vertical="top"/>
    </xf>
    <xf numFmtId="0" fontId="16" fillId="0" borderId="28" xfId="0" applyFont="1" applyBorder="1" applyAlignment="1">
      <alignment horizontal="left" vertical="top" wrapText="1"/>
    </xf>
    <xf numFmtId="0" fontId="16" fillId="0" borderId="30" xfId="0" applyFont="1" applyBorder="1" applyAlignment="1">
      <alignment vertical="top" shrinkToFit="1"/>
    </xf>
    <xf numFmtId="165" fontId="16" fillId="0" borderId="28" xfId="0" applyNumberFormat="1" applyFont="1" applyBorder="1" applyAlignment="1">
      <alignment vertical="top" shrinkToFit="1"/>
    </xf>
    <xf numFmtId="4" fontId="16" fillId="4" borderId="28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0" fontId="16" fillId="0" borderId="28" xfId="0" applyFont="1" applyBorder="1" applyAlignment="1">
      <alignment vertical="top" shrinkToFit="1"/>
    </xf>
    <xf numFmtId="0" fontId="16" fillId="0" borderId="24" xfId="0" applyFont="1" applyBorder="1" applyAlignment="1">
      <alignment vertical="top" shrinkToFit="1"/>
    </xf>
    <xf numFmtId="0" fontId="16" fillId="0" borderId="0" xfId="0" applyFont="1"/>
    <xf numFmtId="0" fontId="0" fillId="3" borderId="17" xfId="0" applyFont="1" applyFill="1" applyBorder="1" applyAlignment="1">
      <alignment vertical="top"/>
    </xf>
    <xf numFmtId="0" fontId="0" fillId="3" borderId="17" xfId="0" applyFont="1" applyFill="1" applyBorder="1" applyAlignment="1">
      <alignment vertical="top"/>
    </xf>
    <xf numFmtId="0" fontId="0" fillId="3" borderId="27" xfId="0" applyFont="1" applyFill="1" applyBorder="1" applyAlignment="1">
      <alignment horizontal="left" vertical="top" wrapText="1"/>
    </xf>
    <xf numFmtId="0" fontId="0" fillId="3" borderId="31" xfId="0" applyFill="1" applyBorder="1" applyAlignment="1">
      <alignment vertical="top" shrinkToFit="1"/>
    </xf>
    <xf numFmtId="165" fontId="0" fillId="3" borderId="27" xfId="0" applyNumberFormat="1" applyFill="1" applyBorder="1" applyAlignment="1">
      <alignment vertical="top" shrinkToFit="1"/>
    </xf>
    <xf numFmtId="4" fontId="0" fillId="3" borderId="27" xfId="0" applyNumberFormat="1" applyFill="1" applyBorder="1" applyAlignment="1">
      <alignment vertical="top" shrinkToFit="1"/>
    </xf>
    <xf numFmtId="0" fontId="0" fillId="3" borderId="27" xfId="0" applyFill="1" applyBorder="1" applyAlignment="1">
      <alignment vertical="top" shrinkToFit="1"/>
    </xf>
    <xf numFmtId="0" fontId="0" fillId="3" borderId="17" xfId="0" applyFill="1" applyBorder="1" applyAlignment="1">
      <alignment vertical="top" shrinkToFit="1"/>
    </xf>
    <xf numFmtId="0" fontId="16" fillId="0" borderId="17" xfId="0" applyFont="1" applyBorder="1" applyAlignment="1">
      <alignment vertical="top"/>
    </xf>
    <xf numFmtId="0" fontId="16" fillId="0" borderId="17" xfId="0" applyFont="1" applyBorder="1" applyAlignment="1">
      <alignment vertical="top"/>
    </xf>
    <xf numFmtId="0" fontId="16" fillId="0" borderId="27" xfId="0" applyFont="1" applyBorder="1" applyAlignment="1">
      <alignment horizontal="left" vertical="top" wrapText="1"/>
    </xf>
    <xf numFmtId="0" fontId="16" fillId="0" borderId="31" xfId="0" applyFont="1" applyBorder="1" applyAlignment="1">
      <alignment vertical="top" shrinkToFit="1"/>
    </xf>
    <xf numFmtId="165" fontId="16" fillId="0" borderId="27" xfId="0" applyNumberFormat="1" applyFont="1" applyBorder="1" applyAlignment="1">
      <alignment vertical="top" shrinkToFit="1"/>
    </xf>
    <xf numFmtId="4" fontId="16" fillId="4" borderId="27" xfId="0" applyNumberFormat="1" applyFont="1" applyFill="1" applyBorder="1" applyAlignment="1" applyProtection="1">
      <alignment vertical="top" shrinkToFit="1"/>
      <protection locked="0"/>
    </xf>
    <xf numFmtId="4" fontId="16" fillId="0" borderId="27" xfId="0" applyNumberFormat="1" applyFont="1" applyBorder="1" applyAlignment="1">
      <alignment vertical="top" shrinkToFit="1"/>
    </xf>
    <xf numFmtId="0" fontId="16" fillId="0" borderId="27" xfId="0" applyFont="1" applyBorder="1" applyAlignment="1">
      <alignment vertical="top" shrinkToFit="1"/>
    </xf>
    <xf numFmtId="0" fontId="16" fillId="0" borderId="17" xfId="0" applyFont="1" applyBorder="1" applyAlignment="1">
      <alignment vertical="top" shrinkToFit="1"/>
    </xf>
    <xf numFmtId="49" fontId="0" fillId="0" borderId="0" xfId="0" applyNumberFormat="1" applyAlignment="1">
      <alignment horizontal="left" vertical="top"/>
    </xf>
    <xf numFmtId="0" fontId="2" fillId="3" borderId="16" xfId="0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horizontal="left" vertical="top"/>
    </xf>
    <xf numFmtId="0" fontId="2" fillId="3" borderId="12" xfId="0" applyFont="1" applyFill="1" applyBorder="1" applyAlignment="1">
      <alignment vertical="top"/>
    </xf>
    <xf numFmtId="4" fontId="2" fillId="3" borderId="29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2" fontId="11" fillId="3" borderId="19" xfId="0" applyNumberFormat="1" applyFont="1" applyFill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3" fontId="0" fillId="0" borderId="12" xfId="0" applyNumberFormat="1" applyFont="1" applyBorder="1"/>
    <xf numFmtId="3" fontId="0" fillId="5" borderId="13" xfId="0" applyNumberFormat="1" applyFont="1" applyFill="1" applyBorder="1"/>
    <xf numFmtId="0" fontId="14" fillId="3" borderId="26" xfId="0" applyFont="1" applyFill="1" applyBorder="1" applyAlignment="1">
      <alignment horizontal="center" vertical="center" wrapText="1"/>
    </xf>
    <xf numFmtId="49" fontId="12" fillId="0" borderId="25" xfId="0" applyNumberFormat="1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/>
    </xf>
    <xf numFmtId="49" fontId="12" fillId="0" borderId="24" xfId="0" applyNumberFormat="1" applyFont="1" applyBorder="1" applyAlignment="1">
      <alignment vertical="center" wrapText="1"/>
    </xf>
    <xf numFmtId="4" fontId="12" fillId="0" borderId="28" xfId="0" applyNumberFormat="1" applyFont="1" applyBorder="1" applyAlignment="1">
      <alignment vertical="center"/>
    </xf>
    <xf numFmtId="49" fontId="12" fillId="0" borderId="17" xfId="0" applyNumberFormat="1" applyFont="1" applyBorder="1" applyAlignment="1">
      <alignment vertical="center" wrapText="1"/>
    </xf>
    <xf numFmtId="4" fontId="12" fillId="0" borderId="27" xfId="0" applyNumberFormat="1" applyFont="1" applyBorder="1" applyAlignment="1">
      <alignment vertical="center"/>
    </xf>
    <xf numFmtId="4" fontId="12" fillId="5" borderId="27" xfId="0" applyNumberFormat="1" applyFont="1" applyFill="1" applyBorder="1" applyAlignment="1"/>
    <xf numFmtId="0" fontId="6" fillId="0" borderId="0" xfId="0" applyFont="1" applyBorder="1" applyAlignment="1">
      <alignment horizontal="center" vertical="top"/>
    </xf>
    <xf numFmtId="49" fontId="0" fillId="0" borderId="29" xfId="0" applyNumberFormat="1" applyBorder="1" applyAlignment="1">
      <alignment vertical="center" shrinkToFit="1"/>
    </xf>
    <xf numFmtId="0" fontId="6" fillId="0" borderId="0" xfId="0" applyFont="1" applyBorder="1" applyAlignment="1">
      <alignment horizontal="center"/>
    </xf>
    <xf numFmtId="49" fontId="0" fillId="0" borderId="29" xfId="0" applyNumberFormat="1" applyFont="1" applyBorder="1" applyAlignment="1">
      <alignment vertical="center"/>
    </xf>
    <xf numFmtId="0" fontId="0" fillId="0" borderId="0" xfId="0" applyFont="1" applyBorder="1" applyAlignment="1">
      <alignment vertical="top"/>
    </xf>
    <xf numFmtId="0" fontId="0" fillId="4" borderId="13" xfId="0" applyFill="1" applyBorder="1" applyAlignment="1" applyProtection="1">
      <alignment vertical="top"/>
      <protection locked="0"/>
    </xf>
    <xf numFmtId="4" fontId="16" fillId="6" borderId="28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zoomScaleNormal="100" workbookViewId="0">
      <selection activeCell="A2" sqref="A2:G2"/>
    </sheetView>
  </sheetViews>
  <sheetFormatPr defaultColWidth="8.6640625" defaultRowHeight="13.2" x14ac:dyDescent="0.25"/>
  <sheetData>
    <row r="1" spans="1:7" x14ac:dyDescent="0.25">
      <c r="A1" s="15" t="s">
        <v>0</v>
      </c>
    </row>
    <row r="2" spans="1:7" ht="57.75" customHeight="1" x14ac:dyDescent="0.25">
      <c r="A2" s="14" t="s">
        <v>1</v>
      </c>
      <c r="B2" s="14"/>
      <c r="C2" s="14"/>
      <c r="D2" s="14"/>
      <c r="E2" s="14"/>
      <c r="F2" s="14"/>
      <c r="G2" s="14"/>
    </row>
  </sheetData>
  <mergeCells count="1">
    <mergeCell ref="A2:G2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O79"/>
  <sheetViews>
    <sheetView showGridLines="0" tabSelected="1" topLeftCell="B1" zoomScaleNormal="100" zoomScalePageLayoutView="75" workbookViewId="0">
      <selection activeCell="D13" sqref="D13:G1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6" customWidth="1"/>
    <col min="8" max="8" width="12.6640625" customWidth="1"/>
    <col min="9" max="9" width="12.6640625" style="16" customWidth="1"/>
    <col min="10" max="10" width="6.6640625" style="16" customWidth="1"/>
    <col min="11" max="11" width="4.33203125" customWidth="1"/>
    <col min="12" max="15" width="10.6640625" customWidth="1"/>
  </cols>
  <sheetData>
    <row r="1" spans="1:15" ht="33.75" customHeight="1" x14ac:dyDescent="0.25">
      <c r="A1" s="17" t="s">
        <v>2</v>
      </c>
      <c r="B1" s="13" t="s">
        <v>3</v>
      </c>
      <c r="C1" s="13"/>
      <c r="D1" s="13"/>
      <c r="E1" s="13"/>
      <c r="F1" s="13"/>
      <c r="G1" s="13"/>
      <c r="H1" s="13"/>
      <c r="I1" s="13"/>
      <c r="J1" s="13"/>
    </row>
    <row r="2" spans="1:15" ht="23.25" customHeight="1" x14ac:dyDescent="0.25">
      <c r="A2" s="18"/>
      <c r="B2" s="19" t="s">
        <v>4</v>
      </c>
      <c r="C2" s="20"/>
      <c r="D2" s="12" t="s">
        <v>5</v>
      </c>
      <c r="E2" s="12"/>
      <c r="F2" s="12"/>
      <c r="G2" s="12"/>
      <c r="H2" s="12"/>
      <c r="I2" s="12"/>
      <c r="J2" s="12"/>
      <c r="O2" s="21"/>
    </row>
    <row r="3" spans="1:15" ht="23.25" customHeight="1" x14ac:dyDescent="0.25">
      <c r="A3" s="18"/>
      <c r="B3" s="22" t="s">
        <v>6</v>
      </c>
      <c r="C3" s="23"/>
      <c r="D3" s="11" t="s">
        <v>7</v>
      </c>
      <c r="E3" s="11"/>
      <c r="F3" s="11"/>
      <c r="G3" s="11"/>
      <c r="H3" s="11"/>
      <c r="I3" s="11"/>
      <c r="J3" s="11"/>
    </row>
    <row r="4" spans="1:15" ht="23.25" hidden="1" customHeight="1" x14ac:dyDescent="0.25">
      <c r="A4" s="18"/>
      <c r="B4" s="24" t="s">
        <v>8</v>
      </c>
      <c r="C4" s="25"/>
      <c r="D4" s="26"/>
      <c r="E4" s="26"/>
      <c r="F4" s="27"/>
      <c r="G4" s="28"/>
      <c r="H4" s="27"/>
      <c r="I4" s="28"/>
      <c r="J4" s="29"/>
    </row>
    <row r="5" spans="1:15" ht="24" customHeight="1" x14ac:dyDescent="0.25">
      <c r="A5" s="18"/>
      <c r="B5" s="30" t="s">
        <v>9</v>
      </c>
      <c r="C5" s="31"/>
      <c r="D5" s="32" t="s">
        <v>10</v>
      </c>
      <c r="E5" s="33"/>
      <c r="F5" s="33"/>
      <c r="G5" s="33"/>
      <c r="H5" s="34" t="s">
        <v>11</v>
      </c>
      <c r="I5" s="32"/>
      <c r="J5" s="35"/>
    </row>
    <row r="6" spans="1:15" ht="15.75" customHeight="1" x14ac:dyDescent="0.25">
      <c r="A6" s="18"/>
      <c r="B6" s="36"/>
      <c r="C6" s="33"/>
      <c r="D6" s="32" t="s">
        <v>12</v>
      </c>
      <c r="E6" s="33"/>
      <c r="F6" s="33"/>
      <c r="G6" s="33"/>
      <c r="H6" s="34" t="s">
        <v>13</v>
      </c>
      <c r="I6" s="32"/>
      <c r="J6" s="35"/>
    </row>
    <row r="7" spans="1:15" ht="15.75" customHeight="1" x14ac:dyDescent="0.25">
      <c r="A7" s="18"/>
      <c r="B7" s="37"/>
      <c r="C7" s="38" t="s">
        <v>14</v>
      </c>
      <c r="D7" s="39" t="s">
        <v>15</v>
      </c>
      <c r="E7" s="40"/>
      <c r="F7" s="40"/>
      <c r="G7" s="40"/>
      <c r="H7" s="41"/>
      <c r="I7" s="40"/>
      <c r="J7" s="42"/>
    </row>
    <row r="8" spans="1:15" ht="24" hidden="1" customHeight="1" x14ac:dyDescent="0.25">
      <c r="A8" s="18"/>
      <c r="B8" s="30" t="s">
        <v>16</v>
      </c>
      <c r="C8" s="31"/>
      <c r="D8" s="43"/>
      <c r="E8" s="31"/>
      <c r="F8" s="31"/>
      <c r="G8" s="44"/>
      <c r="H8" s="34" t="s">
        <v>11</v>
      </c>
      <c r="I8" s="45"/>
      <c r="J8" s="35"/>
    </row>
    <row r="9" spans="1:15" ht="15.75" hidden="1" customHeight="1" x14ac:dyDescent="0.25">
      <c r="A9" s="18"/>
      <c r="B9" s="18"/>
      <c r="C9" s="31"/>
      <c r="D9" s="43"/>
      <c r="E9" s="31"/>
      <c r="F9" s="31"/>
      <c r="G9" s="44"/>
      <c r="H9" s="34" t="s">
        <v>13</v>
      </c>
      <c r="I9" s="45"/>
      <c r="J9" s="35"/>
    </row>
    <row r="10" spans="1:15" ht="15.75" hidden="1" customHeight="1" x14ac:dyDescent="0.25">
      <c r="A10" s="18"/>
      <c r="B10" s="46"/>
      <c r="C10" s="47"/>
      <c r="D10" s="48"/>
      <c r="E10" s="49"/>
      <c r="F10" s="49"/>
      <c r="G10" s="50"/>
      <c r="H10" s="50"/>
      <c r="I10" s="51"/>
      <c r="J10" s="42"/>
    </row>
    <row r="11" spans="1:15" ht="24" customHeight="1" x14ac:dyDescent="0.25">
      <c r="A11" s="18"/>
      <c r="B11" s="30" t="s">
        <v>17</v>
      </c>
      <c r="C11" s="31"/>
      <c r="D11" s="10" t="s">
        <v>385</v>
      </c>
      <c r="E11" s="10"/>
      <c r="F11" s="10"/>
      <c r="G11" s="10"/>
      <c r="H11" s="34" t="s">
        <v>11</v>
      </c>
      <c r="I11" s="52" t="s">
        <v>386</v>
      </c>
      <c r="J11" s="35"/>
    </row>
    <row r="12" spans="1:15" ht="15.75" customHeight="1" x14ac:dyDescent="0.25">
      <c r="A12" s="18"/>
      <c r="B12" s="36"/>
      <c r="C12" s="33"/>
      <c r="D12" s="9" t="s">
        <v>388</v>
      </c>
      <c r="E12" s="9"/>
      <c r="F12" s="9"/>
      <c r="G12" s="9"/>
      <c r="H12" s="34" t="s">
        <v>13</v>
      </c>
      <c r="I12" s="52" t="s">
        <v>387</v>
      </c>
      <c r="J12" s="35"/>
    </row>
    <row r="13" spans="1:15" ht="15.75" customHeight="1" x14ac:dyDescent="0.25">
      <c r="A13" s="18"/>
      <c r="B13" s="37"/>
      <c r="C13" s="53" t="s">
        <v>389</v>
      </c>
      <c r="D13" s="8" t="s">
        <v>390</v>
      </c>
      <c r="E13" s="8"/>
      <c r="F13" s="8"/>
      <c r="G13" s="8"/>
      <c r="H13" s="54"/>
      <c r="I13" s="40"/>
      <c r="J13" s="42"/>
    </row>
    <row r="14" spans="1:15" ht="24" hidden="1" customHeight="1" x14ac:dyDescent="0.25">
      <c r="A14" s="18"/>
      <c r="B14" s="55" t="s">
        <v>18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18"/>
      <c r="B15" s="46" t="s">
        <v>19</v>
      </c>
      <c r="C15" s="61"/>
      <c r="D15" s="50"/>
      <c r="E15" s="7"/>
      <c r="F15" s="7"/>
      <c r="G15" s="6"/>
      <c r="H15" s="6"/>
      <c r="I15" s="5" t="s">
        <v>20</v>
      </c>
      <c r="J15" s="5"/>
    </row>
    <row r="16" spans="1:15" ht="23.25" customHeight="1" x14ac:dyDescent="0.25">
      <c r="A16" s="62" t="s">
        <v>21</v>
      </c>
      <c r="B16" s="63" t="s">
        <v>21</v>
      </c>
      <c r="C16" s="64"/>
      <c r="D16" s="65"/>
      <c r="E16" s="4"/>
      <c r="F16" s="4"/>
      <c r="G16" s="4"/>
      <c r="H16" s="4"/>
      <c r="I16" s="3">
        <f>SUMIF(F47:F75,A16,I47:I75)+SUMIF(F47:F75,"PSU",I47:I75)</f>
        <v>295283.45999999996</v>
      </c>
      <c r="J16" s="3"/>
    </row>
    <row r="17" spans="1:10" ht="23.25" customHeight="1" x14ac:dyDescent="0.25">
      <c r="A17" s="62" t="s">
        <v>22</v>
      </c>
      <c r="B17" s="63" t="s">
        <v>22</v>
      </c>
      <c r="C17" s="64"/>
      <c r="D17" s="65"/>
      <c r="E17" s="4"/>
      <c r="F17" s="4"/>
      <c r="G17" s="4"/>
      <c r="H17" s="4"/>
      <c r="I17" s="3">
        <f>SUMIF(F47:F75,A17,I47:I75)</f>
        <v>1058922.81</v>
      </c>
      <c r="J17" s="3"/>
    </row>
    <row r="18" spans="1:10" ht="23.25" customHeight="1" x14ac:dyDescent="0.25">
      <c r="A18" s="62" t="s">
        <v>23</v>
      </c>
      <c r="B18" s="63" t="s">
        <v>23</v>
      </c>
      <c r="C18" s="64"/>
      <c r="D18" s="65"/>
      <c r="E18" s="4"/>
      <c r="F18" s="4"/>
      <c r="G18" s="4"/>
      <c r="H18" s="4"/>
      <c r="I18" s="3">
        <f>SUMIF(F47:F75,A18,I47:I75)</f>
        <v>0</v>
      </c>
      <c r="J18" s="3"/>
    </row>
    <row r="19" spans="1:10" ht="23.25" customHeight="1" x14ac:dyDescent="0.25">
      <c r="A19" s="62" t="s">
        <v>24</v>
      </c>
      <c r="B19" s="63" t="s">
        <v>25</v>
      </c>
      <c r="C19" s="64"/>
      <c r="D19" s="65"/>
      <c r="E19" s="4"/>
      <c r="F19" s="4"/>
      <c r="G19" s="4"/>
      <c r="H19" s="4"/>
      <c r="I19" s="3">
        <f>SUMIF(F47:F75,A19,I47:I75)</f>
        <v>26000</v>
      </c>
      <c r="J19" s="3"/>
    </row>
    <row r="20" spans="1:10" ht="23.25" customHeight="1" x14ac:dyDescent="0.25">
      <c r="A20" s="62" t="s">
        <v>26</v>
      </c>
      <c r="B20" s="63" t="s">
        <v>27</v>
      </c>
      <c r="C20" s="64"/>
      <c r="D20" s="65"/>
      <c r="E20" s="4"/>
      <c r="F20" s="4"/>
      <c r="G20" s="4"/>
      <c r="H20" s="4"/>
      <c r="I20" s="3">
        <f>SUMIF(F47:F75,A20,I47:I75)</f>
        <v>0</v>
      </c>
      <c r="J20" s="3"/>
    </row>
    <row r="21" spans="1:10" ht="23.25" customHeight="1" x14ac:dyDescent="0.25">
      <c r="A21" s="18"/>
      <c r="B21" s="66" t="s">
        <v>20</v>
      </c>
      <c r="C21" s="67"/>
      <c r="D21" s="68"/>
      <c r="E21" s="2"/>
      <c r="F21" s="2"/>
      <c r="G21" s="2"/>
      <c r="H21" s="2"/>
      <c r="I21" s="1">
        <f>SUM(I16:J20)</f>
        <v>1380206.27</v>
      </c>
      <c r="J21" s="1"/>
    </row>
    <row r="22" spans="1:10" ht="33" customHeight="1" x14ac:dyDescent="0.25">
      <c r="A22" s="18"/>
      <c r="B22" s="69" t="s">
        <v>28</v>
      </c>
      <c r="C22" s="64"/>
      <c r="D22" s="65"/>
      <c r="E22" s="70"/>
      <c r="F22" s="71"/>
      <c r="G22" s="72"/>
      <c r="H22" s="72"/>
      <c r="I22" s="72"/>
      <c r="J22" s="73"/>
    </row>
    <row r="23" spans="1:10" ht="23.25" customHeight="1" x14ac:dyDescent="0.25">
      <c r="A23" s="18"/>
      <c r="B23" s="74" t="s">
        <v>29</v>
      </c>
      <c r="C23" s="64"/>
      <c r="D23" s="65"/>
      <c r="E23" s="75">
        <v>15</v>
      </c>
      <c r="F23" s="71" t="s">
        <v>30</v>
      </c>
      <c r="G23" s="200">
        <f>ZakladDPHSniVypocet</f>
        <v>0</v>
      </c>
      <c r="H23" s="200"/>
      <c r="I23" s="200"/>
      <c r="J23" s="73" t="str">
        <f t="shared" ref="J23:J28" si="0">Mena</f>
        <v>CZK</v>
      </c>
    </row>
    <row r="24" spans="1:10" ht="23.25" customHeight="1" x14ac:dyDescent="0.25">
      <c r="A24" s="18"/>
      <c r="B24" s="74" t="s">
        <v>31</v>
      </c>
      <c r="C24" s="64"/>
      <c r="D24" s="65"/>
      <c r="E24" s="75">
        <f>SazbaDPH1</f>
        <v>15</v>
      </c>
      <c r="F24" s="71" t="s">
        <v>30</v>
      </c>
      <c r="G24" s="201">
        <f>ZakladDPHSni*SazbaDPH1/100</f>
        <v>0</v>
      </c>
      <c r="H24" s="201"/>
      <c r="I24" s="201"/>
      <c r="J24" s="73" t="str">
        <f t="shared" si="0"/>
        <v>CZK</v>
      </c>
    </row>
    <row r="25" spans="1:10" ht="23.25" customHeight="1" x14ac:dyDescent="0.25">
      <c r="A25" s="18"/>
      <c r="B25" s="74" t="s">
        <v>32</v>
      </c>
      <c r="C25" s="64"/>
      <c r="D25" s="65"/>
      <c r="E25" s="75">
        <v>21</v>
      </c>
      <c r="F25" s="71" t="s">
        <v>30</v>
      </c>
      <c r="G25" s="200">
        <f>ZakladDPHZaklVypocet</f>
        <v>1380206.27</v>
      </c>
      <c r="H25" s="200"/>
      <c r="I25" s="200"/>
      <c r="J25" s="73" t="str">
        <f t="shared" si="0"/>
        <v>CZK</v>
      </c>
    </row>
    <row r="26" spans="1:10" ht="23.25" customHeight="1" x14ac:dyDescent="0.25">
      <c r="A26" s="18"/>
      <c r="B26" s="76" t="s">
        <v>33</v>
      </c>
      <c r="C26" s="77"/>
      <c r="D26" s="78"/>
      <c r="E26" s="79">
        <f>SazbaDPH2</f>
        <v>21</v>
      </c>
      <c r="F26" s="80" t="s">
        <v>30</v>
      </c>
      <c r="G26" s="202">
        <f>ZakladDPHZakl*SazbaDPH2/100</f>
        <v>289843.31670000002</v>
      </c>
      <c r="H26" s="202"/>
      <c r="I26" s="202"/>
      <c r="J26" s="81" t="str">
        <f t="shared" si="0"/>
        <v>CZK</v>
      </c>
    </row>
    <row r="27" spans="1:10" ht="23.25" customHeight="1" x14ac:dyDescent="0.25">
      <c r="A27" s="18"/>
      <c r="B27" s="30" t="s">
        <v>34</v>
      </c>
      <c r="C27" s="82"/>
      <c r="D27" s="83"/>
      <c r="E27" s="82"/>
      <c r="F27" s="84"/>
      <c r="G27" s="203">
        <f>0</f>
        <v>0</v>
      </c>
      <c r="H27" s="203"/>
      <c r="I27" s="203"/>
      <c r="J27" s="85" t="str">
        <f t="shared" si="0"/>
        <v>CZK</v>
      </c>
    </row>
    <row r="28" spans="1:10" ht="27.75" hidden="1" customHeight="1" x14ac:dyDescent="0.25">
      <c r="A28" s="18"/>
      <c r="B28" s="86" t="s">
        <v>35</v>
      </c>
      <c r="C28" s="87"/>
      <c r="D28" s="87"/>
      <c r="E28" s="88"/>
      <c r="F28" s="89"/>
      <c r="G28" s="204">
        <f>ZakladDPHSniVypocet+ZakladDPHZaklVypocet</f>
        <v>1380206.27</v>
      </c>
      <c r="H28" s="204"/>
      <c r="I28" s="204"/>
      <c r="J28" s="90" t="str">
        <f t="shared" si="0"/>
        <v>CZK</v>
      </c>
    </row>
    <row r="29" spans="1:10" ht="27.75" customHeight="1" x14ac:dyDescent="0.25">
      <c r="A29" s="18"/>
      <c r="B29" s="86" t="s">
        <v>36</v>
      </c>
      <c r="C29" s="91"/>
      <c r="D29" s="91"/>
      <c r="E29" s="91"/>
      <c r="F29" s="91"/>
      <c r="G29" s="205">
        <f>ZakladDPHSni+DPHSni+ZakladDPHZakl+DPHZakl+Zaokrouhleni</f>
        <v>1670049.5867000001</v>
      </c>
      <c r="H29" s="205"/>
      <c r="I29" s="205"/>
      <c r="J29" s="92" t="s">
        <v>37</v>
      </c>
    </row>
    <row r="30" spans="1:10" ht="12.75" customHeight="1" x14ac:dyDescent="0.25">
      <c r="A30" s="18"/>
      <c r="B30" s="18"/>
      <c r="C30" s="31"/>
      <c r="D30" s="31"/>
      <c r="E30" s="31"/>
      <c r="F30" s="31"/>
      <c r="G30" s="44"/>
      <c r="H30" s="31"/>
      <c r="I30" s="44"/>
      <c r="J30" s="93"/>
    </row>
    <row r="31" spans="1:10" ht="30" customHeight="1" x14ac:dyDescent="0.25">
      <c r="A31" s="18"/>
      <c r="B31" s="18"/>
      <c r="C31" s="31"/>
      <c r="D31" s="31"/>
      <c r="E31" s="31"/>
      <c r="F31" s="31"/>
      <c r="G31" s="44"/>
      <c r="H31" s="31"/>
      <c r="I31" s="44"/>
      <c r="J31" s="93"/>
    </row>
    <row r="32" spans="1:10" ht="18.75" customHeight="1" x14ac:dyDescent="0.25">
      <c r="A32" s="18"/>
      <c r="B32" s="94"/>
      <c r="C32" s="95" t="s">
        <v>38</v>
      </c>
      <c r="D32" s="96"/>
      <c r="E32" s="96"/>
      <c r="F32" s="95" t="s">
        <v>39</v>
      </c>
      <c r="G32" s="96"/>
      <c r="H32" s="97">
        <f ca="1">TODAY()</f>
        <v>45893</v>
      </c>
      <c r="I32" s="96"/>
      <c r="J32" s="93"/>
    </row>
    <row r="33" spans="1:10" ht="47.25" customHeight="1" x14ac:dyDescent="0.25">
      <c r="A33" s="18"/>
      <c r="B33" s="18"/>
      <c r="C33" s="31"/>
      <c r="D33" s="31"/>
      <c r="E33" s="31"/>
      <c r="F33" s="31"/>
      <c r="G33" s="44"/>
      <c r="H33" s="31"/>
      <c r="I33" s="44"/>
      <c r="J33" s="93"/>
    </row>
    <row r="34" spans="1:10" s="15" customFormat="1" ht="18.75" customHeight="1" x14ac:dyDescent="0.25">
      <c r="A34" s="98"/>
      <c r="B34" s="98"/>
      <c r="C34" s="99"/>
      <c r="D34" s="206"/>
      <c r="E34" s="206"/>
      <c r="F34" s="99"/>
      <c r="G34" s="206"/>
      <c r="H34" s="206"/>
      <c r="I34" s="206"/>
      <c r="J34" s="100"/>
    </row>
    <row r="35" spans="1:10" ht="12.75" customHeight="1" x14ac:dyDescent="0.25">
      <c r="A35" s="18"/>
      <c r="B35" s="18"/>
      <c r="C35" s="31"/>
      <c r="D35" s="207" t="s">
        <v>40</v>
      </c>
      <c r="E35" s="207"/>
      <c r="F35" s="31"/>
      <c r="G35" s="44"/>
      <c r="H35" s="101" t="s">
        <v>41</v>
      </c>
      <c r="I35" s="44"/>
      <c r="J35" s="93"/>
    </row>
    <row r="36" spans="1:10" ht="13.5" customHeight="1" x14ac:dyDescent="0.25">
      <c r="A36" s="102"/>
      <c r="B36" s="102"/>
      <c r="C36" s="103"/>
      <c r="D36" s="103"/>
      <c r="E36" s="103"/>
      <c r="F36" s="103"/>
      <c r="G36" s="104"/>
      <c r="H36" s="103"/>
      <c r="I36" s="104"/>
      <c r="J36" s="105"/>
    </row>
    <row r="37" spans="1:10" ht="27" hidden="1" customHeight="1" x14ac:dyDescent="0.3">
      <c r="B37" s="106" t="s">
        <v>42</v>
      </c>
      <c r="C37" s="107"/>
      <c r="D37" s="107"/>
      <c r="E37" s="107"/>
      <c r="F37" s="108"/>
      <c r="G37" s="108"/>
      <c r="H37" s="108"/>
      <c r="I37" s="108"/>
      <c r="J37" s="107"/>
    </row>
    <row r="38" spans="1:10" ht="25.5" hidden="1" customHeight="1" x14ac:dyDescent="0.25">
      <c r="A38" s="109" t="s">
        <v>43</v>
      </c>
      <c r="B38" s="110" t="s">
        <v>44</v>
      </c>
      <c r="C38" s="111" t="s">
        <v>45</v>
      </c>
      <c r="D38" s="111"/>
      <c r="E38" s="111"/>
      <c r="F38" s="112" t="str">
        <f>B23</f>
        <v>Základ pro sníženou DPH</v>
      </c>
      <c r="G38" s="112" t="str">
        <f>B25</f>
        <v>Základ pro základní DPH</v>
      </c>
      <c r="H38" s="113" t="s">
        <v>46</v>
      </c>
      <c r="I38" s="113" t="s">
        <v>47</v>
      </c>
      <c r="J38" s="114" t="s">
        <v>30</v>
      </c>
    </row>
    <row r="39" spans="1:10" ht="25.5" hidden="1" customHeight="1" x14ac:dyDescent="0.25">
      <c r="A39" s="109">
        <v>1</v>
      </c>
      <c r="B39" s="115" t="s">
        <v>48</v>
      </c>
      <c r="C39" s="208" t="s">
        <v>5</v>
      </c>
      <c r="D39" s="208"/>
      <c r="E39" s="208"/>
      <c r="F39" s="116">
        <f>'Rozpočet Pol'!AC196</f>
        <v>0</v>
      </c>
      <c r="G39" s="116">
        <f>'Rozpočet Pol'!AD196</f>
        <v>1380206.27</v>
      </c>
      <c r="H39" s="117">
        <f>(F39*SazbaDPH1/100)+(G39*SazbaDPH2/100)</f>
        <v>289843.31670000002</v>
      </c>
      <c r="I39" s="117">
        <f>F39+G39+H39</f>
        <v>1670049.5867000001</v>
      </c>
      <c r="J39" s="118">
        <f>IF(CenaCelkemVypocet=0,"",I39/CenaCelkemVypocet*100)</f>
        <v>100</v>
      </c>
    </row>
    <row r="40" spans="1:10" ht="25.5" hidden="1" customHeight="1" x14ac:dyDescent="0.25">
      <c r="A40" s="109"/>
      <c r="B40" s="209" t="s">
        <v>49</v>
      </c>
      <c r="C40" s="209"/>
      <c r="D40" s="209"/>
      <c r="E40" s="209"/>
      <c r="F40" s="119">
        <f>SUMIF(A39:A39,"=1",F39:F39)</f>
        <v>0</v>
      </c>
      <c r="G40" s="119">
        <f>SUMIF(A39:A39,"=1",G39:G39)</f>
        <v>1380206.27</v>
      </c>
      <c r="H40" s="119">
        <f>SUMIF(A39:A39,"=1",H39:H39)</f>
        <v>289843.31670000002</v>
      </c>
      <c r="I40" s="119">
        <f>SUMIF(A39:A39,"=1",I39:I39)</f>
        <v>1670049.5867000001</v>
      </c>
      <c r="J40" s="120">
        <f>SUMIF(A39:A39,"=1",J39:J39)</f>
        <v>100</v>
      </c>
    </row>
    <row r="44" spans="1:10" ht="15.6" x14ac:dyDescent="0.3">
      <c r="B44" s="121" t="s">
        <v>50</v>
      </c>
    </row>
    <row r="46" spans="1:10" ht="25.5" customHeight="1" x14ac:dyDescent="0.25">
      <c r="A46" s="122"/>
      <c r="B46" s="123" t="s">
        <v>44</v>
      </c>
      <c r="C46" s="123" t="s">
        <v>45</v>
      </c>
      <c r="D46" s="124"/>
      <c r="E46" s="124"/>
      <c r="F46" s="125" t="s">
        <v>51</v>
      </c>
      <c r="G46" s="125"/>
      <c r="H46" s="125"/>
      <c r="I46" s="210" t="s">
        <v>20</v>
      </c>
      <c r="J46" s="210"/>
    </row>
    <row r="47" spans="1:10" ht="25.5" customHeight="1" x14ac:dyDescent="0.25">
      <c r="A47" s="126"/>
      <c r="B47" s="127" t="s">
        <v>52</v>
      </c>
      <c r="C47" s="211" t="s">
        <v>53</v>
      </c>
      <c r="D47" s="211"/>
      <c r="E47" s="211"/>
      <c r="F47" s="128" t="s">
        <v>21</v>
      </c>
      <c r="G47" s="129"/>
      <c r="H47" s="129"/>
      <c r="I47" s="212">
        <f>'Rozpočet Pol'!G8</f>
        <v>8995.09</v>
      </c>
      <c r="J47" s="212"/>
    </row>
    <row r="48" spans="1:10" ht="25.5" customHeight="1" x14ac:dyDescent="0.25">
      <c r="A48" s="126"/>
      <c r="B48" s="130" t="s">
        <v>54</v>
      </c>
      <c r="C48" s="213" t="s">
        <v>55</v>
      </c>
      <c r="D48" s="213"/>
      <c r="E48" s="213"/>
      <c r="F48" s="131" t="s">
        <v>21</v>
      </c>
      <c r="G48" s="132"/>
      <c r="H48" s="132"/>
      <c r="I48" s="214">
        <f>'Rozpočet Pol'!G13</f>
        <v>126937.82</v>
      </c>
      <c r="J48" s="214"/>
    </row>
    <row r="49" spans="1:10" ht="25.5" customHeight="1" x14ac:dyDescent="0.25">
      <c r="A49" s="126"/>
      <c r="B49" s="130" t="s">
        <v>56</v>
      </c>
      <c r="C49" s="213" t="s">
        <v>57</v>
      </c>
      <c r="D49" s="213"/>
      <c r="E49" s="213"/>
      <c r="F49" s="131" t="s">
        <v>21</v>
      </c>
      <c r="G49" s="132"/>
      <c r="H49" s="132"/>
      <c r="I49" s="214">
        <f>'Rozpočet Pol'!G25</f>
        <v>25402.77</v>
      </c>
      <c r="J49" s="214"/>
    </row>
    <row r="50" spans="1:10" ht="25.5" customHeight="1" x14ac:dyDescent="0.25">
      <c r="A50" s="126"/>
      <c r="B50" s="130" t="s">
        <v>58</v>
      </c>
      <c r="C50" s="213" t="s">
        <v>59</v>
      </c>
      <c r="D50" s="213"/>
      <c r="E50" s="213"/>
      <c r="F50" s="131" t="s">
        <v>21</v>
      </c>
      <c r="G50" s="132"/>
      <c r="H50" s="132"/>
      <c r="I50" s="214">
        <f>'Rozpočet Pol'!G30</f>
        <v>4241.75</v>
      </c>
      <c r="J50" s="214"/>
    </row>
    <row r="51" spans="1:10" ht="25.5" customHeight="1" x14ac:dyDescent="0.25">
      <c r="A51" s="126"/>
      <c r="B51" s="130" t="s">
        <v>60</v>
      </c>
      <c r="C51" s="213" t="s">
        <v>61</v>
      </c>
      <c r="D51" s="213"/>
      <c r="E51" s="213"/>
      <c r="F51" s="131" t="s">
        <v>21</v>
      </c>
      <c r="G51" s="132"/>
      <c r="H51" s="132"/>
      <c r="I51" s="214">
        <f>'Rozpočet Pol'!G34</f>
        <v>1285.2</v>
      </c>
      <c r="J51" s="214"/>
    </row>
    <row r="52" spans="1:10" ht="25.5" customHeight="1" x14ac:dyDescent="0.25">
      <c r="A52" s="126"/>
      <c r="B52" s="130" t="s">
        <v>62</v>
      </c>
      <c r="C52" s="213" t="s">
        <v>63</v>
      </c>
      <c r="D52" s="213"/>
      <c r="E52" s="213"/>
      <c r="F52" s="131" t="s">
        <v>21</v>
      </c>
      <c r="G52" s="132"/>
      <c r="H52" s="132"/>
      <c r="I52" s="214">
        <f>'Rozpočet Pol'!G36</f>
        <v>8257</v>
      </c>
      <c r="J52" s="214"/>
    </row>
    <row r="53" spans="1:10" ht="25.5" customHeight="1" x14ac:dyDescent="0.25">
      <c r="A53" s="126"/>
      <c r="B53" s="130" t="s">
        <v>64</v>
      </c>
      <c r="C53" s="213" t="s">
        <v>65</v>
      </c>
      <c r="D53" s="213"/>
      <c r="E53" s="213"/>
      <c r="F53" s="131" t="s">
        <v>21</v>
      </c>
      <c r="G53" s="132"/>
      <c r="H53" s="132"/>
      <c r="I53" s="214">
        <f>'Rozpočet Pol'!G42</f>
        <v>8210.4</v>
      </c>
      <c r="J53" s="214"/>
    </row>
    <row r="54" spans="1:10" ht="25.5" customHeight="1" x14ac:dyDescent="0.25">
      <c r="A54" s="126"/>
      <c r="B54" s="130" t="s">
        <v>66</v>
      </c>
      <c r="C54" s="213" t="s">
        <v>67</v>
      </c>
      <c r="D54" s="213"/>
      <c r="E54" s="213"/>
      <c r="F54" s="131" t="s">
        <v>21</v>
      </c>
      <c r="G54" s="132"/>
      <c r="H54" s="132"/>
      <c r="I54" s="214">
        <f>'Rozpočet Pol'!G46</f>
        <v>7491.75</v>
      </c>
      <c r="J54" s="214"/>
    </row>
    <row r="55" spans="1:10" ht="25.5" customHeight="1" x14ac:dyDescent="0.25">
      <c r="A55" s="126"/>
      <c r="B55" s="130" t="s">
        <v>68</v>
      </c>
      <c r="C55" s="213" t="s">
        <v>69</v>
      </c>
      <c r="D55" s="213"/>
      <c r="E55" s="213"/>
      <c r="F55" s="131" t="s">
        <v>21</v>
      </c>
      <c r="G55" s="132"/>
      <c r="H55" s="132"/>
      <c r="I55" s="214">
        <f>'Rozpočet Pol'!G48</f>
        <v>66982</v>
      </c>
      <c r="J55" s="214"/>
    </row>
    <row r="56" spans="1:10" ht="25.5" customHeight="1" x14ac:dyDescent="0.25">
      <c r="A56" s="126"/>
      <c r="B56" s="130" t="s">
        <v>70</v>
      </c>
      <c r="C56" s="213" t="s">
        <v>71</v>
      </c>
      <c r="D56" s="213"/>
      <c r="E56" s="213"/>
      <c r="F56" s="131" t="s">
        <v>21</v>
      </c>
      <c r="G56" s="132"/>
      <c r="H56" s="132"/>
      <c r="I56" s="214">
        <f>'Rozpočet Pol'!G50</f>
        <v>0</v>
      </c>
      <c r="J56" s="214"/>
    </row>
    <row r="57" spans="1:10" ht="25.5" customHeight="1" x14ac:dyDescent="0.25">
      <c r="A57" s="126"/>
      <c r="B57" s="130" t="s">
        <v>72</v>
      </c>
      <c r="C57" s="213" t="s">
        <v>73</v>
      </c>
      <c r="D57" s="213"/>
      <c r="E57" s="213"/>
      <c r="F57" s="131" t="s">
        <v>21</v>
      </c>
      <c r="G57" s="132"/>
      <c r="H57" s="132"/>
      <c r="I57" s="214">
        <f>'Rozpočet Pol'!G63</f>
        <v>25144.460000000003</v>
      </c>
      <c r="J57" s="214"/>
    </row>
    <row r="58" spans="1:10" ht="25.5" customHeight="1" x14ac:dyDescent="0.25">
      <c r="A58" s="126"/>
      <c r="B58" s="130" t="s">
        <v>74</v>
      </c>
      <c r="C58" s="213" t="s">
        <v>75</v>
      </c>
      <c r="D58" s="213"/>
      <c r="E58" s="213"/>
      <c r="F58" s="131" t="s">
        <v>21</v>
      </c>
      <c r="G58" s="132"/>
      <c r="H58" s="132"/>
      <c r="I58" s="214">
        <f>'Rozpočet Pol'!G75</f>
        <v>12335.22</v>
      </c>
      <c r="J58" s="214"/>
    </row>
    <row r="59" spans="1:10" ht="25.5" customHeight="1" x14ac:dyDescent="0.25">
      <c r="A59" s="126"/>
      <c r="B59" s="130" t="s">
        <v>76</v>
      </c>
      <c r="C59" s="213" t="s">
        <v>77</v>
      </c>
      <c r="D59" s="213"/>
      <c r="E59" s="213"/>
      <c r="F59" s="131" t="s">
        <v>22</v>
      </c>
      <c r="G59" s="132"/>
      <c r="H59" s="132"/>
      <c r="I59" s="214">
        <f>'Rozpočet Pol'!G77</f>
        <v>9926.07</v>
      </c>
      <c r="J59" s="214"/>
    </row>
    <row r="60" spans="1:10" ht="25.5" customHeight="1" x14ac:dyDescent="0.25">
      <c r="A60" s="126"/>
      <c r="B60" s="130" t="s">
        <v>78</v>
      </c>
      <c r="C60" s="213" t="s">
        <v>79</v>
      </c>
      <c r="D60" s="213"/>
      <c r="E60" s="213"/>
      <c r="F60" s="131" t="s">
        <v>22</v>
      </c>
      <c r="G60" s="132"/>
      <c r="H60" s="132"/>
      <c r="I60" s="214">
        <f>'Rozpočet Pol'!G83</f>
        <v>2110.63</v>
      </c>
      <c r="J60" s="214"/>
    </row>
    <row r="61" spans="1:10" ht="25.5" customHeight="1" x14ac:dyDescent="0.25">
      <c r="A61" s="126"/>
      <c r="B61" s="130" t="s">
        <v>80</v>
      </c>
      <c r="C61" s="213" t="s">
        <v>81</v>
      </c>
      <c r="D61" s="213"/>
      <c r="E61" s="213"/>
      <c r="F61" s="131" t="s">
        <v>22</v>
      </c>
      <c r="G61" s="132"/>
      <c r="H61" s="132"/>
      <c r="I61" s="214">
        <f>'Rozpočet Pol'!G87</f>
        <v>137305</v>
      </c>
      <c r="J61" s="214"/>
    </row>
    <row r="62" spans="1:10" ht="25.5" customHeight="1" x14ac:dyDescent="0.25">
      <c r="A62" s="126"/>
      <c r="B62" s="130" t="s">
        <v>82</v>
      </c>
      <c r="C62" s="213" t="s">
        <v>83</v>
      </c>
      <c r="D62" s="213"/>
      <c r="E62" s="213"/>
      <c r="F62" s="131" t="s">
        <v>22</v>
      </c>
      <c r="G62" s="132"/>
      <c r="H62" s="132"/>
      <c r="I62" s="214">
        <f>'Rozpočet Pol'!G103</f>
        <v>4800</v>
      </c>
      <c r="J62" s="214"/>
    </row>
    <row r="63" spans="1:10" ht="25.5" customHeight="1" x14ac:dyDescent="0.25">
      <c r="A63" s="126"/>
      <c r="B63" s="130" t="s">
        <v>84</v>
      </c>
      <c r="C63" s="213" t="s">
        <v>85</v>
      </c>
      <c r="D63" s="213"/>
      <c r="E63" s="213"/>
      <c r="F63" s="131" t="s">
        <v>22</v>
      </c>
      <c r="G63" s="132"/>
      <c r="H63" s="132"/>
      <c r="I63" s="214">
        <f>'Rozpočet Pol'!G105</f>
        <v>21000</v>
      </c>
      <c r="J63" s="214"/>
    </row>
    <row r="64" spans="1:10" ht="25.5" customHeight="1" x14ac:dyDescent="0.25">
      <c r="A64" s="126"/>
      <c r="B64" s="130" t="s">
        <v>86</v>
      </c>
      <c r="C64" s="213" t="s">
        <v>87</v>
      </c>
      <c r="D64" s="213"/>
      <c r="E64" s="213"/>
      <c r="F64" s="131" t="s">
        <v>22</v>
      </c>
      <c r="G64" s="132"/>
      <c r="H64" s="132"/>
      <c r="I64" s="214">
        <f>'Rozpočet Pol'!G108</f>
        <v>165630</v>
      </c>
      <c r="J64" s="214"/>
    </row>
    <row r="65" spans="1:10" ht="25.5" customHeight="1" x14ac:dyDescent="0.25">
      <c r="A65" s="126"/>
      <c r="B65" s="130" t="s">
        <v>88</v>
      </c>
      <c r="C65" s="213" t="s">
        <v>89</v>
      </c>
      <c r="D65" s="213"/>
      <c r="E65" s="213"/>
      <c r="F65" s="131" t="s">
        <v>22</v>
      </c>
      <c r="G65" s="132"/>
      <c r="H65" s="132"/>
      <c r="I65" s="214">
        <f>'Rozpočet Pol'!G111</f>
        <v>165177.71999999997</v>
      </c>
      <c r="J65" s="214"/>
    </row>
    <row r="66" spans="1:10" ht="25.5" customHeight="1" x14ac:dyDescent="0.25">
      <c r="A66" s="126"/>
      <c r="B66" s="130" t="s">
        <v>90</v>
      </c>
      <c r="C66" s="213" t="s">
        <v>91</v>
      </c>
      <c r="D66" s="213"/>
      <c r="E66" s="213"/>
      <c r="F66" s="131" t="s">
        <v>22</v>
      </c>
      <c r="G66" s="132"/>
      <c r="H66" s="132"/>
      <c r="I66" s="214">
        <f>'Rozpočet Pol'!G140</f>
        <v>199333.86</v>
      </c>
      <c r="J66" s="214"/>
    </row>
    <row r="67" spans="1:10" ht="25.5" customHeight="1" x14ac:dyDescent="0.25">
      <c r="A67" s="126"/>
      <c r="B67" s="130" t="s">
        <v>92</v>
      </c>
      <c r="C67" s="213" t="s">
        <v>93</v>
      </c>
      <c r="D67" s="213"/>
      <c r="E67" s="213"/>
      <c r="F67" s="131" t="s">
        <v>22</v>
      </c>
      <c r="G67" s="132"/>
      <c r="H67" s="132"/>
      <c r="I67" s="214">
        <f>'Rozpočet Pol'!G145</f>
        <v>5204.83</v>
      </c>
      <c r="J67" s="214"/>
    </row>
    <row r="68" spans="1:10" ht="25.5" customHeight="1" x14ac:dyDescent="0.25">
      <c r="A68" s="126"/>
      <c r="B68" s="130" t="s">
        <v>94</v>
      </c>
      <c r="C68" s="213" t="s">
        <v>95</v>
      </c>
      <c r="D68" s="213"/>
      <c r="E68" s="213"/>
      <c r="F68" s="131" t="s">
        <v>22</v>
      </c>
      <c r="G68" s="132"/>
      <c r="H68" s="132"/>
      <c r="I68" s="214">
        <f>'Rozpočet Pol'!G151</f>
        <v>38453.539999999994</v>
      </c>
      <c r="J68" s="214"/>
    </row>
    <row r="69" spans="1:10" ht="25.5" customHeight="1" x14ac:dyDescent="0.25">
      <c r="A69" s="126"/>
      <c r="B69" s="130" t="s">
        <v>96</v>
      </c>
      <c r="C69" s="213" t="s">
        <v>97</v>
      </c>
      <c r="D69" s="213"/>
      <c r="E69" s="213"/>
      <c r="F69" s="131" t="s">
        <v>22</v>
      </c>
      <c r="G69" s="132"/>
      <c r="H69" s="132"/>
      <c r="I69" s="214">
        <f>'Rozpočet Pol'!G159</f>
        <v>11124.5</v>
      </c>
      <c r="J69" s="214"/>
    </row>
    <row r="70" spans="1:10" ht="25.5" customHeight="1" x14ac:dyDescent="0.25">
      <c r="A70" s="126"/>
      <c r="B70" s="130" t="s">
        <v>98</v>
      </c>
      <c r="C70" s="213" t="s">
        <v>99</v>
      </c>
      <c r="D70" s="213"/>
      <c r="E70" s="213"/>
      <c r="F70" s="131" t="s">
        <v>22</v>
      </c>
      <c r="G70" s="132"/>
      <c r="H70" s="132"/>
      <c r="I70" s="214">
        <f>'Rozpočet Pol'!G162</f>
        <v>68033.42</v>
      </c>
      <c r="J70" s="214"/>
    </row>
    <row r="71" spans="1:10" ht="25.5" customHeight="1" x14ac:dyDescent="0.25">
      <c r="A71" s="126"/>
      <c r="B71" s="130" t="s">
        <v>100</v>
      </c>
      <c r="C71" s="213" t="s">
        <v>101</v>
      </c>
      <c r="D71" s="213"/>
      <c r="E71" s="213"/>
      <c r="F71" s="131" t="s">
        <v>22</v>
      </c>
      <c r="G71" s="132"/>
      <c r="H71" s="132"/>
      <c r="I71" s="214">
        <f>'Rozpočet Pol'!G174</f>
        <v>12927.1</v>
      </c>
      <c r="J71" s="214"/>
    </row>
    <row r="72" spans="1:10" ht="25.5" customHeight="1" x14ac:dyDescent="0.25">
      <c r="A72" s="126"/>
      <c r="B72" s="130" t="s">
        <v>102</v>
      </c>
      <c r="C72" s="213" t="s">
        <v>103</v>
      </c>
      <c r="D72" s="213"/>
      <c r="E72" s="213"/>
      <c r="F72" s="131" t="s">
        <v>22</v>
      </c>
      <c r="G72" s="132"/>
      <c r="H72" s="132"/>
      <c r="I72" s="214">
        <f>'Rozpočet Pol'!G176</f>
        <v>176379.04</v>
      </c>
      <c r="J72" s="214"/>
    </row>
    <row r="73" spans="1:10" ht="25.5" customHeight="1" x14ac:dyDescent="0.25">
      <c r="A73" s="126"/>
      <c r="B73" s="130" t="s">
        <v>104</v>
      </c>
      <c r="C73" s="213" t="s">
        <v>105</v>
      </c>
      <c r="D73" s="213"/>
      <c r="E73" s="213"/>
      <c r="F73" s="131" t="s">
        <v>22</v>
      </c>
      <c r="G73" s="132"/>
      <c r="H73" s="132"/>
      <c r="I73" s="214">
        <f>'Rozpočet Pol'!G182</f>
        <v>32517.1</v>
      </c>
      <c r="J73" s="214"/>
    </row>
    <row r="74" spans="1:10" ht="25.5" customHeight="1" x14ac:dyDescent="0.25">
      <c r="A74" s="126"/>
      <c r="B74" s="130" t="s">
        <v>106</v>
      </c>
      <c r="C74" s="213" t="s">
        <v>107</v>
      </c>
      <c r="D74" s="213"/>
      <c r="E74" s="213"/>
      <c r="F74" s="131" t="s">
        <v>22</v>
      </c>
      <c r="G74" s="132"/>
      <c r="H74" s="132"/>
      <c r="I74" s="214">
        <f>'Rozpočet Pol'!G185</f>
        <v>9000</v>
      </c>
      <c r="J74" s="214"/>
    </row>
    <row r="75" spans="1:10" ht="25.5" customHeight="1" x14ac:dyDescent="0.25">
      <c r="A75" s="126"/>
      <c r="B75" s="133" t="s">
        <v>24</v>
      </c>
      <c r="C75" s="215" t="s">
        <v>25</v>
      </c>
      <c r="D75" s="215"/>
      <c r="E75" s="215"/>
      <c r="F75" s="134" t="s">
        <v>24</v>
      </c>
      <c r="G75" s="135"/>
      <c r="H75" s="135"/>
      <c r="I75" s="216">
        <f>'Rozpočet Pol'!G188</f>
        <v>26000</v>
      </c>
      <c r="J75" s="216"/>
    </row>
    <row r="76" spans="1:10" ht="25.5" customHeight="1" x14ac:dyDescent="0.25">
      <c r="A76" s="136"/>
      <c r="B76" s="137" t="s">
        <v>47</v>
      </c>
      <c r="C76" s="137"/>
      <c r="D76" s="138"/>
      <c r="E76" s="138"/>
      <c r="F76" s="139"/>
      <c r="G76" s="140"/>
      <c r="H76" s="140"/>
      <c r="I76" s="217">
        <f>SUM(I47:I75)</f>
        <v>1380206.27</v>
      </c>
      <c r="J76" s="217"/>
    </row>
    <row r="77" spans="1:10" x14ac:dyDescent="0.25">
      <c r="F77" s="141"/>
      <c r="G77" s="142"/>
      <c r="H77" s="141"/>
      <c r="I77" s="142"/>
      <c r="J77" s="142"/>
    </row>
    <row r="78" spans="1:10" x14ac:dyDescent="0.25">
      <c r="F78" s="141"/>
      <c r="G78" s="142"/>
      <c r="H78" s="141"/>
      <c r="I78" s="142"/>
      <c r="J78" s="142"/>
    </row>
    <row r="79" spans="1:10" x14ac:dyDescent="0.25">
      <c r="F79" s="141"/>
      <c r="G79" s="142"/>
      <c r="H79" s="141"/>
      <c r="I79" s="142"/>
      <c r="J79" s="142"/>
    </row>
  </sheetData>
  <mergeCells count="99">
    <mergeCell ref="I76:J76"/>
    <mergeCell ref="C73:E73"/>
    <mergeCell ref="I73:J73"/>
    <mergeCell ref="C74:E74"/>
    <mergeCell ref="I74:J74"/>
    <mergeCell ref="C75:E75"/>
    <mergeCell ref="I75:J75"/>
    <mergeCell ref="C70:E70"/>
    <mergeCell ref="I70:J70"/>
    <mergeCell ref="C71:E71"/>
    <mergeCell ref="I71:J71"/>
    <mergeCell ref="C72:E72"/>
    <mergeCell ref="I72:J72"/>
    <mergeCell ref="C67:E67"/>
    <mergeCell ref="I67:J67"/>
    <mergeCell ref="C68:E68"/>
    <mergeCell ref="I68:J68"/>
    <mergeCell ref="C69:E69"/>
    <mergeCell ref="I69:J69"/>
    <mergeCell ref="C64:E64"/>
    <mergeCell ref="I64:J64"/>
    <mergeCell ref="C65:E65"/>
    <mergeCell ref="I65:J65"/>
    <mergeCell ref="C66:E66"/>
    <mergeCell ref="I66:J66"/>
    <mergeCell ref="C61:E61"/>
    <mergeCell ref="I61:J61"/>
    <mergeCell ref="C62:E62"/>
    <mergeCell ref="I62:J62"/>
    <mergeCell ref="C63:E63"/>
    <mergeCell ref="I63:J63"/>
    <mergeCell ref="C58:E58"/>
    <mergeCell ref="I58:J58"/>
    <mergeCell ref="C59:E59"/>
    <mergeCell ref="I59:J59"/>
    <mergeCell ref="C60:E60"/>
    <mergeCell ref="I60:J60"/>
    <mergeCell ref="C55:E55"/>
    <mergeCell ref="I55:J55"/>
    <mergeCell ref="C56:E56"/>
    <mergeCell ref="I56:J56"/>
    <mergeCell ref="C57:E57"/>
    <mergeCell ref="I57:J57"/>
    <mergeCell ref="C52:E52"/>
    <mergeCell ref="I52:J52"/>
    <mergeCell ref="C53:E53"/>
    <mergeCell ref="I53:J53"/>
    <mergeCell ref="C54:E54"/>
    <mergeCell ref="I54:J54"/>
    <mergeCell ref="C49:E49"/>
    <mergeCell ref="I49:J49"/>
    <mergeCell ref="C50:E50"/>
    <mergeCell ref="I50:J50"/>
    <mergeCell ref="C51:E51"/>
    <mergeCell ref="I51:J51"/>
    <mergeCell ref="I46:J46"/>
    <mergeCell ref="C47:E47"/>
    <mergeCell ref="I47:J47"/>
    <mergeCell ref="C48:E48"/>
    <mergeCell ref="I48:J48"/>
    <mergeCell ref="D34:E34"/>
    <mergeCell ref="G34:I34"/>
    <mergeCell ref="D35:E35"/>
    <mergeCell ref="C39:E39"/>
    <mergeCell ref="B40:E40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B1:J1"/>
    <mergeCell ref="D2:J2"/>
    <mergeCell ref="D3:J3"/>
    <mergeCell ref="D11:G11"/>
    <mergeCell ref="D12:G12"/>
  </mergeCells>
  <pageMargins left="0.39374999999999999" right="0.196527777777778" top="0.59027777777777801" bottom="0.39305555555555599" header="0.511811023622047" footer="0.196527777777778"/>
  <pageSetup paperSize="9" orientation="portrait" horizontalDpi="300" verticalDpi="300"/>
  <headerFooter>
    <oddFooter>&amp;L&amp;9Zpracováno programem RTS Stavitel +,  © RTS, a.s.&amp;R&amp;9Stránka &amp;P z &amp;N</oddFooter>
  </headerFooter>
  <rowBreaks count="1" manualBreakCount="1">
    <brk id="36" max="16383" man="1"/>
  </row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G5"/>
  <sheetViews>
    <sheetView zoomScaleNormal="100" workbookViewId="0">
      <selection activeCell="A5" sqref="A5"/>
    </sheetView>
  </sheetViews>
  <sheetFormatPr defaultColWidth="9.109375" defaultRowHeight="13.2" x14ac:dyDescent="0.25"/>
  <cols>
    <col min="1" max="1" width="4.33203125" style="143" customWidth="1"/>
    <col min="2" max="2" width="14.44140625" style="143" customWidth="1"/>
    <col min="3" max="3" width="38.33203125" style="143" customWidth="1"/>
    <col min="4" max="4" width="4.5546875" style="143" customWidth="1"/>
    <col min="5" max="5" width="10.5546875" style="143" customWidth="1"/>
    <col min="6" max="6" width="9.88671875" style="143" customWidth="1"/>
    <col min="7" max="7" width="12.6640625" style="143" customWidth="1"/>
    <col min="8" max="16384" width="9.109375" style="143"/>
  </cols>
  <sheetData>
    <row r="1" spans="1:7" ht="15.6" x14ac:dyDescent="0.25">
      <c r="A1" s="218" t="s">
        <v>108</v>
      </c>
      <c r="B1" s="218"/>
      <c r="C1" s="218"/>
      <c r="D1" s="218"/>
      <c r="E1" s="218"/>
      <c r="F1" s="218"/>
      <c r="G1" s="218"/>
    </row>
    <row r="2" spans="1:7" ht="24.75" customHeight="1" x14ac:dyDescent="0.25">
      <c r="A2" s="144" t="s">
        <v>109</v>
      </c>
      <c r="B2" s="145"/>
      <c r="C2" s="219"/>
      <c r="D2" s="219"/>
      <c r="E2" s="219"/>
      <c r="F2" s="219"/>
      <c r="G2" s="219"/>
    </row>
    <row r="3" spans="1:7" ht="24.75" hidden="1" customHeight="1" x14ac:dyDescent="0.25">
      <c r="A3" s="144" t="s">
        <v>110</v>
      </c>
      <c r="B3" s="145"/>
      <c r="C3" s="219"/>
      <c r="D3" s="219"/>
      <c r="E3" s="219"/>
      <c r="F3" s="219"/>
      <c r="G3" s="219"/>
    </row>
    <row r="4" spans="1:7" ht="24.75" hidden="1" customHeight="1" x14ac:dyDescent="0.25">
      <c r="A4" s="144" t="s">
        <v>111</v>
      </c>
      <c r="B4" s="145"/>
      <c r="C4" s="219"/>
      <c r="D4" s="219"/>
      <c r="E4" s="219"/>
      <c r="F4" s="219"/>
      <c r="G4" s="219"/>
    </row>
    <row r="5" spans="1:7" hidden="1" x14ac:dyDescent="0.25">
      <c r="B5" s="146"/>
      <c r="C5" s="146"/>
      <c r="D5" s="147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11023622047" footer="0.51180555555555596"/>
  <pageSetup paperSize="9" orientation="portrait" horizontalDpi="300" verticalDpi="300"/>
  <headerFooter>
    <oddFooter>&amp;L&amp;9Zpracováno programem 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206"/>
  <sheetViews>
    <sheetView topLeftCell="A166" zoomScaleNormal="100" workbookViewId="0">
      <selection activeCell="X110" sqref="X110"/>
    </sheetView>
  </sheetViews>
  <sheetFormatPr defaultColWidth="8.6640625" defaultRowHeight="13.2" outlineLevelRow="1" x14ac:dyDescent="0.25"/>
  <cols>
    <col min="1" max="1" width="4.33203125" customWidth="1"/>
    <col min="2" max="2" width="14.44140625" style="148" customWidth="1"/>
    <col min="3" max="3" width="38.33203125" style="148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11.5546875" hidden="1" customWidth="1"/>
    <col min="16" max="21" width="11.5546875" hidden="1" customWidth="1"/>
    <col min="29" max="39" width="11.5546875" hidden="1" customWidth="1"/>
  </cols>
  <sheetData>
    <row r="1" spans="1:60" ht="15.75" customHeight="1" x14ac:dyDescent="0.3">
      <c r="A1" s="220" t="s">
        <v>108</v>
      </c>
      <c r="B1" s="220"/>
      <c r="C1" s="220"/>
      <c r="D1" s="220"/>
      <c r="E1" s="220"/>
      <c r="F1" s="220"/>
      <c r="G1" s="220"/>
      <c r="AE1" s="149" t="s">
        <v>112</v>
      </c>
    </row>
    <row r="2" spans="1:60" ht="24.75" customHeight="1" x14ac:dyDescent="0.25">
      <c r="A2" s="144" t="s">
        <v>113</v>
      </c>
      <c r="B2" s="145"/>
      <c r="C2" s="221" t="s">
        <v>5</v>
      </c>
      <c r="D2" s="221"/>
      <c r="E2" s="221"/>
      <c r="F2" s="221"/>
      <c r="G2" s="221"/>
      <c r="AE2" s="149" t="s">
        <v>114</v>
      </c>
    </row>
    <row r="3" spans="1:60" ht="24.75" customHeight="1" x14ac:dyDescent="0.25">
      <c r="A3" s="144" t="s">
        <v>110</v>
      </c>
      <c r="B3" s="145"/>
      <c r="C3" s="221" t="s">
        <v>7</v>
      </c>
      <c r="D3" s="221"/>
      <c r="E3" s="221"/>
      <c r="F3" s="221"/>
      <c r="G3" s="221"/>
      <c r="AE3" s="149" t="s">
        <v>115</v>
      </c>
    </row>
    <row r="4" spans="1:60" ht="24.75" hidden="1" customHeight="1" x14ac:dyDescent="0.25">
      <c r="A4" s="144" t="s">
        <v>111</v>
      </c>
      <c r="B4" s="145"/>
      <c r="C4" s="221"/>
      <c r="D4" s="221"/>
      <c r="E4" s="221"/>
      <c r="F4" s="221"/>
      <c r="G4" s="221"/>
      <c r="AE4" s="149" t="s">
        <v>116</v>
      </c>
    </row>
    <row r="5" spans="1:60" hidden="1" x14ac:dyDescent="0.25">
      <c r="A5" s="150" t="s">
        <v>117</v>
      </c>
      <c r="B5" s="151"/>
      <c r="C5" s="152"/>
      <c r="D5" s="153"/>
      <c r="E5" s="153"/>
      <c r="F5" s="153"/>
      <c r="G5" s="154"/>
      <c r="AE5" s="149" t="s">
        <v>118</v>
      </c>
    </row>
    <row r="7" spans="1:60" ht="39.6" x14ac:dyDescent="0.25">
      <c r="A7" s="155" t="s">
        <v>119</v>
      </c>
      <c r="B7" s="156" t="s">
        <v>120</v>
      </c>
      <c r="C7" s="156" t="s">
        <v>121</v>
      </c>
      <c r="D7" s="155" t="s">
        <v>122</v>
      </c>
      <c r="E7" s="155" t="s">
        <v>123</v>
      </c>
      <c r="F7" s="157" t="s">
        <v>124</v>
      </c>
      <c r="G7" s="155" t="s">
        <v>20</v>
      </c>
      <c r="H7" s="158" t="s">
        <v>125</v>
      </c>
      <c r="I7" s="158" t="s">
        <v>126</v>
      </c>
      <c r="J7" s="158" t="s">
        <v>127</v>
      </c>
      <c r="K7" s="158" t="s">
        <v>128</v>
      </c>
      <c r="L7" s="158" t="s">
        <v>129</v>
      </c>
      <c r="M7" s="158" t="s">
        <v>130</v>
      </c>
      <c r="N7" s="158" t="s">
        <v>131</v>
      </c>
      <c r="O7" s="158" t="s">
        <v>132</v>
      </c>
      <c r="P7" s="158" t="s">
        <v>133</v>
      </c>
      <c r="Q7" s="158" t="s">
        <v>134</v>
      </c>
      <c r="R7" s="158" t="s">
        <v>135</v>
      </c>
      <c r="S7" s="158" t="s">
        <v>136</v>
      </c>
      <c r="T7" s="158" t="s">
        <v>137</v>
      </c>
      <c r="U7" s="158" t="s">
        <v>138</v>
      </c>
    </row>
    <row r="8" spans="1:60" x14ac:dyDescent="0.25">
      <c r="A8" s="159" t="s">
        <v>139</v>
      </c>
      <c r="B8" s="160" t="s">
        <v>52</v>
      </c>
      <c r="C8" s="161" t="s">
        <v>53</v>
      </c>
      <c r="D8" s="162"/>
      <c r="E8" s="163"/>
      <c r="F8" s="164"/>
      <c r="G8" s="164">
        <f>SUMIF(AE9:AE12,"&lt;&gt;NOR",G9:G12)</f>
        <v>8995.09</v>
      </c>
      <c r="H8" s="164"/>
      <c r="I8" s="164">
        <f>SUM(I9:I12)</f>
        <v>0</v>
      </c>
      <c r="J8" s="164"/>
      <c r="K8" s="164">
        <f>SUM(K9:K12)</f>
        <v>0</v>
      </c>
      <c r="L8" s="164"/>
      <c r="M8" s="164">
        <f>SUM(M9:M12)</f>
        <v>10884.0589</v>
      </c>
      <c r="N8" s="165"/>
      <c r="O8" s="165">
        <f>SUM(O9:O12)</f>
        <v>0</v>
      </c>
      <c r="P8" s="165"/>
      <c r="Q8" s="165">
        <f>SUM(Q9:Q12)</f>
        <v>0</v>
      </c>
      <c r="R8" s="165"/>
      <c r="S8" s="165"/>
      <c r="T8" s="159"/>
      <c r="U8" s="165">
        <f>SUM(U9:U12)</f>
        <v>7.6199999999999992</v>
      </c>
      <c r="AE8" s="149" t="s">
        <v>140</v>
      </c>
    </row>
    <row r="9" spans="1:60" outlineLevel="1" x14ac:dyDescent="0.25">
      <c r="A9" s="166">
        <v>1</v>
      </c>
      <c r="B9" s="167" t="s">
        <v>141</v>
      </c>
      <c r="C9" s="168" t="s">
        <v>142</v>
      </c>
      <c r="D9" s="169" t="s">
        <v>143</v>
      </c>
      <c r="E9" s="170">
        <v>7.3719999999999999</v>
      </c>
      <c r="F9" s="171">
        <v>309</v>
      </c>
      <c r="G9" s="172">
        <f>ROUND(E9*F9,2)</f>
        <v>2277.9499999999998</v>
      </c>
      <c r="H9" s="172"/>
      <c r="I9" s="172">
        <f>ROUND(E9*H9,2)</f>
        <v>0</v>
      </c>
      <c r="J9" s="172"/>
      <c r="K9" s="172">
        <f>ROUND(E9*J9,2)</f>
        <v>0</v>
      </c>
      <c r="L9" s="172">
        <v>21</v>
      </c>
      <c r="M9" s="172">
        <f>G9*(1+L9/100)</f>
        <v>2756.3194999999996</v>
      </c>
      <c r="N9" s="173">
        <v>0</v>
      </c>
      <c r="O9" s="173">
        <f>ROUND(E9*N9,5)</f>
        <v>0</v>
      </c>
      <c r="P9" s="173">
        <v>0</v>
      </c>
      <c r="Q9" s="173">
        <f>ROUND(E9*P9,5)</f>
        <v>0</v>
      </c>
      <c r="R9" s="173"/>
      <c r="S9" s="173"/>
      <c r="T9" s="174">
        <v>0.65200000000000002</v>
      </c>
      <c r="U9" s="173">
        <f>ROUND(E9*T9,2)</f>
        <v>4.8099999999999996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144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outlineLevel="1" x14ac:dyDescent="0.25">
      <c r="A10" s="166">
        <v>2</v>
      </c>
      <c r="B10" s="167" t="s">
        <v>145</v>
      </c>
      <c r="C10" s="168" t="s">
        <v>146</v>
      </c>
      <c r="D10" s="169" t="s">
        <v>143</v>
      </c>
      <c r="E10" s="170">
        <v>7.3719999999999999</v>
      </c>
      <c r="F10" s="171">
        <v>297</v>
      </c>
      <c r="G10" s="172">
        <f>ROUND(E10*F10,2)</f>
        <v>2189.48</v>
      </c>
      <c r="H10" s="172"/>
      <c r="I10" s="172">
        <f>ROUND(E10*H10,2)</f>
        <v>0</v>
      </c>
      <c r="J10" s="172"/>
      <c r="K10" s="172">
        <f>ROUND(E10*J10,2)</f>
        <v>0</v>
      </c>
      <c r="L10" s="172">
        <v>21</v>
      </c>
      <c r="M10" s="172">
        <f>G10*(1+L10/100)</f>
        <v>2649.2707999999998</v>
      </c>
      <c r="N10" s="173">
        <v>0</v>
      </c>
      <c r="O10" s="173">
        <f>ROUND(E10*N10,5)</f>
        <v>0</v>
      </c>
      <c r="P10" s="173">
        <v>0</v>
      </c>
      <c r="Q10" s="173">
        <f>ROUND(E10*P10,5)</f>
        <v>0</v>
      </c>
      <c r="R10" s="173"/>
      <c r="S10" s="173"/>
      <c r="T10" s="174">
        <v>1.0999999999999999E-2</v>
      </c>
      <c r="U10" s="173">
        <f>ROUND(E10*T10,2)</f>
        <v>0.08</v>
      </c>
      <c r="V10" s="175"/>
      <c r="W10" s="175"/>
      <c r="X10" s="175"/>
      <c r="Y10" s="175"/>
      <c r="Z10" s="175"/>
      <c r="AA10" s="175"/>
      <c r="AB10" s="175"/>
      <c r="AC10" s="175"/>
      <c r="AD10" s="175"/>
      <c r="AE10" s="175" t="s">
        <v>144</v>
      </c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outlineLevel="1" x14ac:dyDescent="0.25">
      <c r="A11" s="166">
        <v>3</v>
      </c>
      <c r="B11" s="167" t="s">
        <v>147</v>
      </c>
      <c r="C11" s="168" t="s">
        <v>148</v>
      </c>
      <c r="D11" s="169" t="s">
        <v>143</v>
      </c>
      <c r="E11" s="170">
        <v>7.3719999999999999</v>
      </c>
      <c r="F11" s="171">
        <v>150</v>
      </c>
      <c r="G11" s="172">
        <f>ROUND(E11*F11,2)</f>
        <v>1105.8</v>
      </c>
      <c r="H11" s="172"/>
      <c r="I11" s="172">
        <f>ROUND(E11*H11,2)</f>
        <v>0</v>
      </c>
      <c r="J11" s="172"/>
      <c r="K11" s="172">
        <f>ROUND(E11*J11,2)</f>
        <v>0</v>
      </c>
      <c r="L11" s="172">
        <v>21</v>
      </c>
      <c r="M11" s="172">
        <f>G11*(1+L11/100)</f>
        <v>1338.0179999999998</v>
      </c>
      <c r="N11" s="173">
        <v>0</v>
      </c>
      <c r="O11" s="173">
        <f>ROUND(E11*N11,5)</f>
        <v>0</v>
      </c>
      <c r="P11" s="173">
        <v>0</v>
      </c>
      <c r="Q11" s="173">
        <f>ROUND(E11*P11,5)</f>
        <v>0</v>
      </c>
      <c r="R11" s="173"/>
      <c r="S11" s="173"/>
      <c r="T11" s="174">
        <v>8.5999999999999993E-2</v>
      </c>
      <c r="U11" s="173">
        <f>ROUND(E11*T11,2)</f>
        <v>0.63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144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outlineLevel="1" x14ac:dyDescent="0.25">
      <c r="A12" s="166">
        <v>4</v>
      </c>
      <c r="B12" s="167" t="s">
        <v>149</v>
      </c>
      <c r="C12" s="168" t="s">
        <v>150</v>
      </c>
      <c r="D12" s="169" t="s">
        <v>151</v>
      </c>
      <c r="E12" s="170">
        <v>16.692</v>
      </c>
      <c r="F12" s="171">
        <v>205</v>
      </c>
      <c r="G12" s="172">
        <f>ROUND(E12*F12,2)</f>
        <v>3421.86</v>
      </c>
      <c r="H12" s="172"/>
      <c r="I12" s="172">
        <f>ROUND(E12*H12,2)</f>
        <v>0</v>
      </c>
      <c r="J12" s="172"/>
      <c r="K12" s="172">
        <f>ROUND(E12*J12,2)</f>
        <v>0</v>
      </c>
      <c r="L12" s="172">
        <v>21</v>
      </c>
      <c r="M12" s="172">
        <f>G12*(1+L12/100)</f>
        <v>4140.4506000000001</v>
      </c>
      <c r="N12" s="173">
        <v>0</v>
      </c>
      <c r="O12" s="173">
        <f>ROUND(E12*N12,5)</f>
        <v>0</v>
      </c>
      <c r="P12" s="173">
        <v>0</v>
      </c>
      <c r="Q12" s="173">
        <f>ROUND(E12*P12,5)</f>
        <v>0</v>
      </c>
      <c r="R12" s="173"/>
      <c r="S12" s="173"/>
      <c r="T12" s="174">
        <v>0.126</v>
      </c>
      <c r="U12" s="173">
        <f>ROUND(E12*T12,2)</f>
        <v>2.1</v>
      </c>
      <c r="V12" s="175"/>
      <c r="W12" s="175"/>
      <c r="X12" s="175"/>
      <c r="Y12" s="175"/>
      <c r="Z12" s="175"/>
      <c r="AA12" s="175"/>
      <c r="AB12" s="175"/>
      <c r="AC12" s="175"/>
      <c r="AD12" s="175"/>
      <c r="AE12" s="175" t="s">
        <v>144</v>
      </c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x14ac:dyDescent="0.25">
      <c r="A13" s="176" t="s">
        <v>139</v>
      </c>
      <c r="B13" s="177" t="s">
        <v>54</v>
      </c>
      <c r="C13" s="178" t="s">
        <v>55</v>
      </c>
      <c r="D13" s="179"/>
      <c r="E13" s="180"/>
      <c r="F13" s="181"/>
      <c r="G13" s="181">
        <f>SUMIF(AE14:AE24,"&lt;&gt;NOR",G14:G24)</f>
        <v>126937.82</v>
      </c>
      <c r="H13" s="181"/>
      <c r="I13" s="181">
        <f>SUM(I14:I24)</f>
        <v>0</v>
      </c>
      <c r="J13" s="181"/>
      <c r="K13" s="181">
        <f>SUM(K14:K24)</f>
        <v>0</v>
      </c>
      <c r="L13" s="181"/>
      <c r="M13" s="181">
        <f>SUM(M14:M24)</f>
        <v>153594.7622</v>
      </c>
      <c r="N13" s="182"/>
      <c r="O13" s="182">
        <f>SUM(O14:O24)</f>
        <v>6.2656500000000008</v>
      </c>
      <c r="P13" s="182"/>
      <c r="Q13" s="182">
        <f>SUM(Q14:Q24)</f>
        <v>0</v>
      </c>
      <c r="R13" s="182"/>
      <c r="S13" s="182"/>
      <c r="T13" s="183"/>
      <c r="U13" s="182">
        <f>SUM(U14:U24)</f>
        <v>189.90000000000003</v>
      </c>
      <c r="AE13" s="149" t="s">
        <v>140</v>
      </c>
    </row>
    <row r="14" spans="1:60" ht="20.399999999999999" outlineLevel="1" x14ac:dyDescent="0.25">
      <c r="A14" s="166">
        <v>5</v>
      </c>
      <c r="B14" s="167" t="s">
        <v>152</v>
      </c>
      <c r="C14" s="168" t="s">
        <v>153</v>
      </c>
      <c r="D14" s="169" t="s">
        <v>151</v>
      </c>
      <c r="E14" s="170">
        <v>6.5069999999999997</v>
      </c>
      <c r="F14" s="171">
        <v>1335</v>
      </c>
      <c r="G14" s="172">
        <f t="shared" ref="G14:G24" si="0">ROUND(E14*F14,2)</f>
        <v>8686.85</v>
      </c>
      <c r="H14" s="172"/>
      <c r="I14" s="172">
        <f t="shared" ref="I14:I24" si="1">ROUND(E14*H14,2)</f>
        <v>0</v>
      </c>
      <c r="J14" s="172"/>
      <c r="K14" s="172">
        <f t="shared" ref="K14:K24" si="2">ROUND(E14*J14,2)</f>
        <v>0</v>
      </c>
      <c r="L14" s="172">
        <v>21</v>
      </c>
      <c r="M14" s="172">
        <f t="shared" ref="M14:M24" si="3">G14*(1+L14/100)</f>
        <v>10511.0885</v>
      </c>
      <c r="N14" s="173">
        <v>3.1510000000000003E-2</v>
      </c>
      <c r="O14" s="173">
        <f t="shared" ref="O14:O24" si="4">ROUND(E14*N14,5)</f>
        <v>0.20504</v>
      </c>
      <c r="P14" s="173">
        <v>0</v>
      </c>
      <c r="Q14" s="173">
        <f t="shared" ref="Q14:Q24" si="5">ROUND(E14*P14,5)</f>
        <v>0</v>
      </c>
      <c r="R14" s="173"/>
      <c r="S14" s="173"/>
      <c r="T14" s="174">
        <v>1.1779999999999999</v>
      </c>
      <c r="U14" s="173">
        <f t="shared" ref="U14:U24" si="6">ROUND(E14*T14,2)</f>
        <v>7.67</v>
      </c>
      <c r="V14" s="175"/>
      <c r="W14" s="175"/>
      <c r="X14" s="175"/>
      <c r="Y14" s="175"/>
      <c r="Z14" s="175"/>
      <c r="AA14" s="175"/>
      <c r="AB14" s="175"/>
      <c r="AC14" s="175"/>
      <c r="AD14" s="175"/>
      <c r="AE14" s="175" t="s">
        <v>144</v>
      </c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ht="20.399999999999999" outlineLevel="1" x14ac:dyDescent="0.25">
      <c r="A15" s="166">
        <v>6</v>
      </c>
      <c r="B15" s="167" t="s">
        <v>154</v>
      </c>
      <c r="C15" s="168" t="s">
        <v>155</v>
      </c>
      <c r="D15" s="169" t="s">
        <v>151</v>
      </c>
      <c r="E15" s="170">
        <v>5.7</v>
      </c>
      <c r="F15" s="171">
        <v>934</v>
      </c>
      <c r="G15" s="172">
        <f t="shared" si="0"/>
        <v>5323.8</v>
      </c>
      <c r="H15" s="172"/>
      <c r="I15" s="172">
        <f t="shared" si="1"/>
        <v>0</v>
      </c>
      <c r="J15" s="172"/>
      <c r="K15" s="172">
        <f t="shared" si="2"/>
        <v>0</v>
      </c>
      <c r="L15" s="172">
        <v>21</v>
      </c>
      <c r="M15" s="172">
        <f t="shared" si="3"/>
        <v>6441.7979999999998</v>
      </c>
      <c r="N15" s="173">
        <v>1.3729999999999999E-2</v>
      </c>
      <c r="O15" s="173">
        <f t="shared" si="4"/>
        <v>7.8259999999999996E-2</v>
      </c>
      <c r="P15" s="173">
        <v>0</v>
      </c>
      <c r="Q15" s="173">
        <f t="shared" si="5"/>
        <v>0</v>
      </c>
      <c r="R15" s="173"/>
      <c r="S15" s="173"/>
      <c r="T15" s="174">
        <v>1.0109999999999999</v>
      </c>
      <c r="U15" s="173">
        <f t="shared" si="6"/>
        <v>5.76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144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 x14ac:dyDescent="0.25">
      <c r="A16" s="166">
        <v>7</v>
      </c>
      <c r="B16" s="167" t="s">
        <v>156</v>
      </c>
      <c r="C16" s="168" t="s">
        <v>157</v>
      </c>
      <c r="D16" s="169" t="s">
        <v>151</v>
      </c>
      <c r="E16" s="170">
        <v>5.7</v>
      </c>
      <c r="F16" s="171">
        <v>58</v>
      </c>
      <c r="G16" s="172">
        <f t="shared" si="0"/>
        <v>330.6</v>
      </c>
      <c r="H16" s="172"/>
      <c r="I16" s="172">
        <f t="shared" si="1"/>
        <v>0</v>
      </c>
      <c r="J16" s="172"/>
      <c r="K16" s="172">
        <f t="shared" si="2"/>
        <v>0</v>
      </c>
      <c r="L16" s="172">
        <v>21</v>
      </c>
      <c r="M16" s="172">
        <f t="shared" si="3"/>
        <v>400.02600000000001</v>
      </c>
      <c r="N16" s="173">
        <v>1.81E-3</v>
      </c>
      <c r="O16" s="173">
        <f t="shared" si="4"/>
        <v>1.0319999999999999E-2</v>
      </c>
      <c r="P16" s="173">
        <v>0</v>
      </c>
      <c r="Q16" s="173">
        <f t="shared" si="5"/>
        <v>0</v>
      </c>
      <c r="R16" s="173"/>
      <c r="S16" s="173"/>
      <c r="T16" s="174">
        <v>3.2000000000000001E-2</v>
      </c>
      <c r="U16" s="173">
        <f t="shared" si="6"/>
        <v>0.18</v>
      </c>
      <c r="V16" s="175"/>
      <c r="W16" s="175"/>
      <c r="X16" s="175"/>
      <c r="Y16" s="175"/>
      <c r="Z16" s="175"/>
      <c r="AA16" s="175"/>
      <c r="AB16" s="175"/>
      <c r="AC16" s="175"/>
      <c r="AD16" s="175"/>
      <c r="AE16" s="175" t="s">
        <v>144</v>
      </c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ht="20.399999999999999" outlineLevel="1" x14ac:dyDescent="0.25">
      <c r="A17" s="166">
        <v>8</v>
      </c>
      <c r="B17" s="167" t="s">
        <v>158</v>
      </c>
      <c r="C17" s="168" t="s">
        <v>159</v>
      </c>
      <c r="D17" s="169" t="s">
        <v>151</v>
      </c>
      <c r="E17" s="170">
        <v>5.7</v>
      </c>
      <c r="F17" s="171">
        <v>160</v>
      </c>
      <c r="G17" s="172">
        <f t="shared" si="0"/>
        <v>912</v>
      </c>
      <c r="H17" s="172"/>
      <c r="I17" s="172">
        <f t="shared" si="1"/>
        <v>0</v>
      </c>
      <c r="J17" s="172"/>
      <c r="K17" s="172">
        <f t="shared" si="2"/>
        <v>0</v>
      </c>
      <c r="L17" s="172">
        <v>21</v>
      </c>
      <c r="M17" s="172">
        <f t="shared" si="3"/>
        <v>1103.52</v>
      </c>
      <c r="N17" s="173">
        <v>0</v>
      </c>
      <c r="O17" s="173">
        <f t="shared" si="4"/>
        <v>0</v>
      </c>
      <c r="P17" s="173">
        <v>0</v>
      </c>
      <c r="Q17" s="173">
        <f t="shared" si="5"/>
        <v>0</v>
      </c>
      <c r="R17" s="173"/>
      <c r="S17" s="173"/>
      <c r="T17" s="174">
        <v>0.28000000000000003</v>
      </c>
      <c r="U17" s="173">
        <f t="shared" si="6"/>
        <v>1.6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 t="s">
        <v>144</v>
      </c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ht="20.399999999999999" outlineLevel="1" x14ac:dyDescent="0.25">
      <c r="A18" s="166">
        <v>9</v>
      </c>
      <c r="B18" s="167" t="s">
        <v>160</v>
      </c>
      <c r="C18" s="168" t="s">
        <v>161</v>
      </c>
      <c r="D18" s="169" t="s">
        <v>151</v>
      </c>
      <c r="E18" s="170">
        <v>153.345</v>
      </c>
      <c r="F18" s="171">
        <v>287</v>
      </c>
      <c r="G18" s="172">
        <f t="shared" si="0"/>
        <v>44010.02</v>
      </c>
      <c r="H18" s="172"/>
      <c r="I18" s="172">
        <f t="shared" si="1"/>
        <v>0</v>
      </c>
      <c r="J18" s="172"/>
      <c r="K18" s="172">
        <f t="shared" si="2"/>
        <v>0</v>
      </c>
      <c r="L18" s="172">
        <v>21</v>
      </c>
      <c r="M18" s="172">
        <f t="shared" si="3"/>
        <v>53252.124199999991</v>
      </c>
      <c r="N18" s="173">
        <v>1.409E-2</v>
      </c>
      <c r="O18" s="173">
        <f t="shared" si="4"/>
        <v>2.1606299999999998</v>
      </c>
      <c r="P18" s="173">
        <v>0</v>
      </c>
      <c r="Q18" s="173">
        <f t="shared" si="5"/>
        <v>0</v>
      </c>
      <c r="R18" s="173"/>
      <c r="S18" s="173"/>
      <c r="T18" s="174">
        <v>0.92700000000000005</v>
      </c>
      <c r="U18" s="173">
        <f t="shared" si="6"/>
        <v>142.15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144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 x14ac:dyDescent="0.25">
      <c r="A19" s="166">
        <v>10</v>
      </c>
      <c r="B19" s="167" t="s">
        <v>162</v>
      </c>
      <c r="C19" s="168" t="s">
        <v>163</v>
      </c>
      <c r="D19" s="169" t="s">
        <v>151</v>
      </c>
      <c r="E19" s="170">
        <v>176.34700000000001</v>
      </c>
      <c r="F19" s="171">
        <v>176</v>
      </c>
      <c r="G19" s="172">
        <f t="shared" si="0"/>
        <v>31037.07</v>
      </c>
      <c r="H19" s="172"/>
      <c r="I19" s="172">
        <f t="shared" si="1"/>
        <v>0</v>
      </c>
      <c r="J19" s="172"/>
      <c r="K19" s="172">
        <f t="shared" si="2"/>
        <v>0</v>
      </c>
      <c r="L19" s="172">
        <v>21</v>
      </c>
      <c r="M19" s="172">
        <f t="shared" si="3"/>
        <v>37554.854699999996</v>
      </c>
      <c r="N19" s="173">
        <v>1.35E-2</v>
      </c>
      <c r="O19" s="173">
        <f t="shared" si="4"/>
        <v>2.3806799999999999</v>
      </c>
      <c r="P19" s="173">
        <v>0</v>
      </c>
      <c r="Q19" s="173">
        <f t="shared" si="5"/>
        <v>0</v>
      </c>
      <c r="R19" s="173"/>
      <c r="S19" s="173"/>
      <c r="T19" s="174">
        <v>0</v>
      </c>
      <c r="U19" s="173">
        <f t="shared" si="6"/>
        <v>0</v>
      </c>
      <c r="V19" s="175"/>
      <c r="W19" s="175"/>
      <c r="X19" s="175"/>
      <c r="Y19" s="175"/>
      <c r="Z19" s="175"/>
      <c r="AA19" s="175"/>
      <c r="AB19" s="175"/>
      <c r="AC19" s="175"/>
      <c r="AD19" s="175"/>
      <c r="AE19" s="175" t="s">
        <v>164</v>
      </c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ht="20.399999999999999" outlineLevel="1" x14ac:dyDescent="0.25">
      <c r="A20" s="166">
        <v>11</v>
      </c>
      <c r="B20" s="167" t="s">
        <v>160</v>
      </c>
      <c r="C20" s="168" t="s">
        <v>161</v>
      </c>
      <c r="D20" s="169" t="s">
        <v>151</v>
      </c>
      <c r="E20" s="170">
        <v>9.9</v>
      </c>
      <c r="F20" s="171">
        <v>287</v>
      </c>
      <c r="G20" s="172">
        <f t="shared" si="0"/>
        <v>2841.3</v>
      </c>
      <c r="H20" s="172"/>
      <c r="I20" s="172">
        <f t="shared" si="1"/>
        <v>0</v>
      </c>
      <c r="J20" s="172"/>
      <c r="K20" s="172">
        <f t="shared" si="2"/>
        <v>0</v>
      </c>
      <c r="L20" s="172">
        <v>21</v>
      </c>
      <c r="M20" s="172">
        <f t="shared" si="3"/>
        <v>3437.973</v>
      </c>
      <c r="N20" s="173">
        <v>1.409E-2</v>
      </c>
      <c r="O20" s="173">
        <f t="shared" si="4"/>
        <v>0.13949</v>
      </c>
      <c r="P20" s="173">
        <v>0</v>
      </c>
      <c r="Q20" s="173">
        <f t="shared" si="5"/>
        <v>0</v>
      </c>
      <c r="R20" s="173"/>
      <c r="S20" s="173"/>
      <c r="T20" s="174">
        <v>0.92700000000000005</v>
      </c>
      <c r="U20" s="173">
        <f t="shared" si="6"/>
        <v>9.18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144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outlineLevel="1" x14ac:dyDescent="0.25">
      <c r="A21" s="166">
        <v>12</v>
      </c>
      <c r="B21" s="167" t="s">
        <v>165</v>
      </c>
      <c r="C21" s="168" t="s">
        <v>166</v>
      </c>
      <c r="D21" s="169" t="s">
        <v>151</v>
      </c>
      <c r="E21" s="170">
        <v>11.385</v>
      </c>
      <c r="F21" s="171">
        <v>251</v>
      </c>
      <c r="G21" s="172">
        <f t="shared" si="0"/>
        <v>2857.64</v>
      </c>
      <c r="H21" s="172"/>
      <c r="I21" s="172">
        <f t="shared" si="1"/>
        <v>0</v>
      </c>
      <c r="J21" s="172"/>
      <c r="K21" s="172">
        <f t="shared" si="2"/>
        <v>0</v>
      </c>
      <c r="L21" s="172">
        <v>21</v>
      </c>
      <c r="M21" s="172">
        <f t="shared" si="3"/>
        <v>3457.7443999999996</v>
      </c>
      <c r="N21" s="173">
        <v>1.35E-2</v>
      </c>
      <c r="O21" s="173">
        <f t="shared" si="4"/>
        <v>0.1537</v>
      </c>
      <c r="P21" s="173">
        <v>0</v>
      </c>
      <c r="Q21" s="173">
        <f t="shared" si="5"/>
        <v>0</v>
      </c>
      <c r="R21" s="173"/>
      <c r="S21" s="173"/>
      <c r="T21" s="174">
        <v>0</v>
      </c>
      <c r="U21" s="173">
        <f t="shared" si="6"/>
        <v>0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164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ht="20.399999999999999" outlineLevel="1" x14ac:dyDescent="0.25">
      <c r="A22" s="166">
        <v>13</v>
      </c>
      <c r="B22" s="167" t="s">
        <v>167</v>
      </c>
      <c r="C22" s="168" t="s">
        <v>168</v>
      </c>
      <c r="D22" s="169" t="s">
        <v>151</v>
      </c>
      <c r="E22" s="170">
        <v>25.2</v>
      </c>
      <c r="F22" s="171">
        <v>410</v>
      </c>
      <c r="G22" s="172">
        <f t="shared" si="0"/>
        <v>10332</v>
      </c>
      <c r="H22" s="172"/>
      <c r="I22" s="172">
        <f t="shared" si="1"/>
        <v>0</v>
      </c>
      <c r="J22" s="172"/>
      <c r="K22" s="172">
        <f t="shared" si="2"/>
        <v>0</v>
      </c>
      <c r="L22" s="172">
        <v>21</v>
      </c>
      <c r="M22" s="172">
        <f t="shared" si="3"/>
        <v>12501.72</v>
      </c>
      <c r="N22" s="173">
        <v>1.409E-2</v>
      </c>
      <c r="O22" s="173">
        <f t="shared" si="4"/>
        <v>0.35507</v>
      </c>
      <c r="P22" s="173">
        <v>0</v>
      </c>
      <c r="Q22" s="173">
        <f t="shared" si="5"/>
        <v>0</v>
      </c>
      <c r="R22" s="173"/>
      <c r="S22" s="173"/>
      <c r="T22" s="174">
        <v>0.92700000000000005</v>
      </c>
      <c r="U22" s="173">
        <f t="shared" si="6"/>
        <v>23.36</v>
      </c>
      <c r="V22" s="175"/>
      <c r="W22" s="175"/>
      <c r="X22" s="175"/>
      <c r="Y22" s="175"/>
      <c r="Z22" s="175"/>
      <c r="AA22" s="175"/>
      <c r="AB22" s="175"/>
      <c r="AC22" s="175"/>
      <c r="AD22" s="175"/>
      <c r="AE22" s="175" t="s">
        <v>144</v>
      </c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 x14ac:dyDescent="0.25">
      <c r="A23" s="166">
        <v>14</v>
      </c>
      <c r="B23" s="167" t="s">
        <v>165</v>
      </c>
      <c r="C23" s="168" t="s">
        <v>166</v>
      </c>
      <c r="D23" s="169" t="s">
        <v>151</v>
      </c>
      <c r="E23" s="170">
        <v>57.96</v>
      </c>
      <c r="F23" s="171">
        <v>239</v>
      </c>
      <c r="G23" s="172">
        <f t="shared" si="0"/>
        <v>13852.44</v>
      </c>
      <c r="H23" s="172"/>
      <c r="I23" s="172">
        <f t="shared" si="1"/>
        <v>0</v>
      </c>
      <c r="J23" s="172"/>
      <c r="K23" s="172">
        <f t="shared" si="2"/>
        <v>0</v>
      </c>
      <c r="L23" s="172">
        <v>21</v>
      </c>
      <c r="M23" s="172">
        <f t="shared" si="3"/>
        <v>16761.452399999998</v>
      </c>
      <c r="N23" s="173">
        <v>1.35E-2</v>
      </c>
      <c r="O23" s="173">
        <f t="shared" si="4"/>
        <v>0.78246000000000004</v>
      </c>
      <c r="P23" s="173">
        <v>0</v>
      </c>
      <c r="Q23" s="173">
        <f t="shared" si="5"/>
        <v>0</v>
      </c>
      <c r="R23" s="173"/>
      <c r="S23" s="173"/>
      <c r="T23" s="174">
        <v>0</v>
      </c>
      <c r="U23" s="173">
        <f t="shared" si="6"/>
        <v>0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164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ht="20.399999999999999" outlineLevel="1" x14ac:dyDescent="0.25">
      <c r="A24" s="166">
        <v>15</v>
      </c>
      <c r="B24" s="167" t="s">
        <v>169</v>
      </c>
      <c r="C24" s="168" t="s">
        <v>170</v>
      </c>
      <c r="D24" s="169" t="s">
        <v>151</v>
      </c>
      <c r="E24" s="170">
        <v>7.9459999999999997</v>
      </c>
      <c r="F24" s="171">
        <v>850</v>
      </c>
      <c r="G24" s="172">
        <f t="shared" si="0"/>
        <v>6754.1</v>
      </c>
      <c r="H24" s="172"/>
      <c r="I24" s="172">
        <f t="shared" si="1"/>
        <v>0</v>
      </c>
      <c r="J24" s="172"/>
      <c r="K24" s="172">
        <f t="shared" si="2"/>
        <v>0</v>
      </c>
      <c r="L24" s="172">
        <v>21</v>
      </c>
      <c r="M24" s="172">
        <f t="shared" si="3"/>
        <v>8172.4610000000002</v>
      </c>
      <c r="N24" s="173">
        <v>0</v>
      </c>
      <c r="O24" s="173">
        <f t="shared" si="4"/>
        <v>0</v>
      </c>
      <c r="P24" s="173">
        <v>0</v>
      </c>
      <c r="Q24" s="173">
        <f t="shared" si="5"/>
        <v>0</v>
      </c>
      <c r="R24" s="173"/>
      <c r="S24" s="173"/>
      <c r="T24" s="174">
        <v>0</v>
      </c>
      <c r="U24" s="173">
        <f t="shared" si="6"/>
        <v>0</v>
      </c>
      <c r="V24" s="175"/>
      <c r="W24" s="175"/>
      <c r="X24" s="175"/>
      <c r="Y24" s="175"/>
      <c r="Z24" s="175"/>
      <c r="AA24" s="175"/>
      <c r="AB24" s="175"/>
      <c r="AC24" s="175"/>
      <c r="AD24" s="175"/>
      <c r="AE24" s="175" t="s">
        <v>144</v>
      </c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x14ac:dyDescent="0.25">
      <c r="A25" s="176" t="s">
        <v>139</v>
      </c>
      <c r="B25" s="177" t="s">
        <v>56</v>
      </c>
      <c r="C25" s="178" t="s">
        <v>57</v>
      </c>
      <c r="D25" s="179"/>
      <c r="E25" s="180"/>
      <c r="F25" s="181"/>
      <c r="G25" s="181">
        <f>SUMIF(AE26:AE29,"&lt;&gt;NOR",G26:G29)</f>
        <v>25402.77</v>
      </c>
      <c r="H25" s="181"/>
      <c r="I25" s="181">
        <f>SUM(I26:I29)</f>
        <v>0</v>
      </c>
      <c r="J25" s="181"/>
      <c r="K25" s="181">
        <f>SUM(K26:K29)</f>
        <v>0</v>
      </c>
      <c r="L25" s="181"/>
      <c r="M25" s="181">
        <f>SUM(M26:M29)</f>
        <v>30737.351700000003</v>
      </c>
      <c r="N25" s="182"/>
      <c r="O25" s="182">
        <f>SUM(O26:O29)</f>
        <v>2.4032099999999996</v>
      </c>
      <c r="P25" s="182"/>
      <c r="Q25" s="182">
        <f>SUM(Q26:Q29)</f>
        <v>0</v>
      </c>
      <c r="R25" s="182"/>
      <c r="S25" s="182"/>
      <c r="T25" s="183"/>
      <c r="U25" s="182">
        <f>SUM(U26:U29)</f>
        <v>38.380000000000003</v>
      </c>
      <c r="AE25" s="149" t="s">
        <v>140</v>
      </c>
    </row>
    <row r="26" spans="1:60" outlineLevel="1" x14ac:dyDescent="0.25">
      <c r="A26" s="166">
        <v>16</v>
      </c>
      <c r="B26" s="167" t="s">
        <v>171</v>
      </c>
      <c r="C26" s="168" t="s">
        <v>172</v>
      </c>
      <c r="D26" s="169" t="s">
        <v>173</v>
      </c>
      <c r="E26" s="170">
        <v>12.78</v>
      </c>
      <c r="F26" s="171">
        <v>105</v>
      </c>
      <c r="G26" s="172">
        <f>ROUND(E26*F26,2)</f>
        <v>1341.9</v>
      </c>
      <c r="H26" s="172"/>
      <c r="I26" s="172">
        <f>ROUND(E26*H26,2)</f>
        <v>0</v>
      </c>
      <c r="J26" s="172"/>
      <c r="K26" s="172">
        <f>ROUND(E26*J26,2)</f>
        <v>0</v>
      </c>
      <c r="L26" s="172">
        <v>21</v>
      </c>
      <c r="M26" s="172">
        <f>G26*(1+L26/100)</f>
        <v>1623.6990000000001</v>
      </c>
      <c r="N26" s="173">
        <v>3.7100000000000002E-3</v>
      </c>
      <c r="O26" s="173">
        <f>ROUND(E26*N26,5)</f>
        <v>4.7410000000000001E-2</v>
      </c>
      <c r="P26" s="173">
        <v>0</v>
      </c>
      <c r="Q26" s="173">
        <f>ROUND(E26*P26,5)</f>
        <v>0</v>
      </c>
      <c r="R26" s="173"/>
      <c r="S26" s="173"/>
      <c r="T26" s="174">
        <v>0.18179999999999999</v>
      </c>
      <c r="U26" s="173">
        <f>ROUND(E26*T26,2)</f>
        <v>2.3199999999999998</v>
      </c>
      <c r="V26" s="175"/>
      <c r="W26" s="175"/>
      <c r="X26" s="175"/>
      <c r="Y26" s="175"/>
      <c r="Z26" s="175"/>
      <c r="AA26" s="175"/>
      <c r="AB26" s="175"/>
      <c r="AC26" s="175"/>
      <c r="AD26" s="175"/>
      <c r="AE26" s="175" t="s">
        <v>144</v>
      </c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 x14ac:dyDescent="0.25">
      <c r="A27" s="166">
        <v>17</v>
      </c>
      <c r="B27" s="167" t="s">
        <v>174</v>
      </c>
      <c r="C27" s="168" t="s">
        <v>175</v>
      </c>
      <c r="D27" s="169" t="s">
        <v>151</v>
      </c>
      <c r="E27" s="170">
        <v>40.393999999999998</v>
      </c>
      <c r="F27" s="171">
        <v>260</v>
      </c>
      <c r="G27" s="172">
        <f>ROUND(E27*F27,2)</f>
        <v>10502.44</v>
      </c>
      <c r="H27" s="172"/>
      <c r="I27" s="172">
        <f>ROUND(E27*H27,2)</f>
        <v>0</v>
      </c>
      <c r="J27" s="172"/>
      <c r="K27" s="172">
        <f>ROUND(E27*J27,2)</f>
        <v>0</v>
      </c>
      <c r="L27" s="172">
        <v>21</v>
      </c>
      <c r="M27" s="172">
        <f>G27*(1+L27/100)</f>
        <v>12707.9524</v>
      </c>
      <c r="N27" s="173">
        <v>1.7680000000000001E-2</v>
      </c>
      <c r="O27" s="173">
        <f>ROUND(E27*N27,5)</f>
        <v>0.71416999999999997</v>
      </c>
      <c r="P27" s="173">
        <v>0</v>
      </c>
      <c r="Q27" s="173">
        <f>ROUND(E27*P27,5)</f>
        <v>0</v>
      </c>
      <c r="R27" s="173"/>
      <c r="S27" s="173"/>
      <c r="T27" s="174">
        <v>0.38716</v>
      </c>
      <c r="U27" s="173">
        <f>ROUND(E27*T27,2)</f>
        <v>15.64</v>
      </c>
      <c r="V27" s="175"/>
      <c r="W27" s="175"/>
      <c r="X27" s="175"/>
      <c r="Y27" s="175"/>
      <c r="Z27" s="175"/>
      <c r="AA27" s="175"/>
      <c r="AB27" s="175"/>
      <c r="AC27" s="175"/>
      <c r="AD27" s="175"/>
      <c r="AE27" s="175" t="s">
        <v>144</v>
      </c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 x14ac:dyDescent="0.25">
      <c r="A28" s="166">
        <v>18</v>
      </c>
      <c r="B28" s="167" t="s">
        <v>176</v>
      </c>
      <c r="C28" s="168" t="s">
        <v>177</v>
      </c>
      <c r="D28" s="169" t="s">
        <v>151</v>
      </c>
      <c r="E28" s="170">
        <v>41.774000000000001</v>
      </c>
      <c r="F28" s="171">
        <v>230</v>
      </c>
      <c r="G28" s="172">
        <f>ROUND(E28*F28,2)</f>
        <v>9608.02</v>
      </c>
      <c r="H28" s="172"/>
      <c r="I28" s="172">
        <f>ROUND(E28*H28,2)</f>
        <v>0</v>
      </c>
      <c r="J28" s="172"/>
      <c r="K28" s="172">
        <f>ROUND(E28*J28,2)</f>
        <v>0</v>
      </c>
      <c r="L28" s="172">
        <v>21</v>
      </c>
      <c r="M28" s="172">
        <f>G28*(1+L28/100)</f>
        <v>11625.7042</v>
      </c>
      <c r="N28" s="173">
        <v>1.5740000000000001E-2</v>
      </c>
      <c r="O28" s="173">
        <f>ROUND(E28*N28,5)</f>
        <v>0.65751999999999999</v>
      </c>
      <c r="P28" s="173">
        <v>0</v>
      </c>
      <c r="Q28" s="173">
        <f>ROUND(E28*P28,5)</f>
        <v>0</v>
      </c>
      <c r="R28" s="173"/>
      <c r="S28" s="173"/>
      <c r="T28" s="174">
        <v>0.33481</v>
      </c>
      <c r="U28" s="173">
        <f>ROUND(E28*T28,2)</f>
        <v>13.99</v>
      </c>
      <c r="V28" s="175"/>
      <c r="W28" s="175"/>
      <c r="X28" s="175"/>
      <c r="Y28" s="175"/>
      <c r="Z28" s="175"/>
      <c r="AA28" s="175"/>
      <c r="AB28" s="175"/>
      <c r="AC28" s="175"/>
      <c r="AD28" s="175"/>
      <c r="AE28" s="175" t="s">
        <v>144</v>
      </c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 x14ac:dyDescent="0.25">
      <c r="A29" s="166">
        <v>19</v>
      </c>
      <c r="B29" s="167" t="s">
        <v>178</v>
      </c>
      <c r="C29" s="168" t="s">
        <v>179</v>
      </c>
      <c r="D29" s="169" t="s">
        <v>151</v>
      </c>
      <c r="E29" s="170">
        <v>9.1869999999999994</v>
      </c>
      <c r="F29" s="171">
        <v>430</v>
      </c>
      <c r="G29" s="172">
        <f>ROUND(E29*F29,2)</f>
        <v>3950.41</v>
      </c>
      <c r="H29" s="172"/>
      <c r="I29" s="172">
        <f>ROUND(E29*H29,2)</f>
        <v>0</v>
      </c>
      <c r="J29" s="172"/>
      <c r="K29" s="172">
        <f>ROUND(E29*J29,2)</f>
        <v>0</v>
      </c>
      <c r="L29" s="172">
        <v>21</v>
      </c>
      <c r="M29" s="172">
        <f>G29*(1+L29/100)</f>
        <v>4779.9960999999994</v>
      </c>
      <c r="N29" s="173">
        <v>0.10712000000000001</v>
      </c>
      <c r="O29" s="173">
        <f>ROUND(E29*N29,5)</f>
        <v>0.98411000000000004</v>
      </c>
      <c r="P29" s="173">
        <v>0</v>
      </c>
      <c r="Q29" s="173">
        <f>ROUND(E29*P29,5)</f>
        <v>0</v>
      </c>
      <c r="R29" s="173"/>
      <c r="S29" s="173"/>
      <c r="T29" s="174">
        <v>0.69998000000000005</v>
      </c>
      <c r="U29" s="173">
        <f>ROUND(E29*T29,2)</f>
        <v>6.43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144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x14ac:dyDescent="0.25">
      <c r="A30" s="176" t="s">
        <v>139</v>
      </c>
      <c r="B30" s="177" t="s">
        <v>58</v>
      </c>
      <c r="C30" s="178" t="s">
        <v>59</v>
      </c>
      <c r="D30" s="179"/>
      <c r="E30" s="180"/>
      <c r="F30" s="181"/>
      <c r="G30" s="181">
        <f>SUMIF(AE31:AE33,"&lt;&gt;NOR",G31:G33)</f>
        <v>4241.75</v>
      </c>
      <c r="H30" s="181"/>
      <c r="I30" s="181">
        <f>SUM(I31:I33)</f>
        <v>0</v>
      </c>
      <c r="J30" s="181"/>
      <c r="K30" s="181">
        <f>SUM(K31:K33)</f>
        <v>0</v>
      </c>
      <c r="L30" s="181"/>
      <c r="M30" s="181">
        <f>SUM(M31:M33)</f>
        <v>5132.5174999999999</v>
      </c>
      <c r="N30" s="182"/>
      <c r="O30" s="182">
        <f>SUM(O31:O33)</f>
        <v>0.16619999999999999</v>
      </c>
      <c r="P30" s="182"/>
      <c r="Q30" s="182">
        <f>SUM(Q31:Q33)</f>
        <v>0</v>
      </c>
      <c r="R30" s="182"/>
      <c r="S30" s="182"/>
      <c r="T30" s="183"/>
      <c r="U30" s="182">
        <f>SUM(U31:U33)</f>
        <v>5.51</v>
      </c>
      <c r="AE30" s="149" t="s">
        <v>140</v>
      </c>
    </row>
    <row r="31" spans="1:60" outlineLevel="1" x14ac:dyDescent="0.25">
      <c r="A31" s="166">
        <v>20</v>
      </c>
      <c r="B31" s="167" t="s">
        <v>180</v>
      </c>
      <c r="C31" s="168" t="s">
        <v>181</v>
      </c>
      <c r="D31" s="169" t="s">
        <v>151</v>
      </c>
      <c r="E31" s="170">
        <v>12.035</v>
      </c>
      <c r="F31" s="171">
        <v>57</v>
      </c>
      <c r="G31" s="172">
        <f>ROUND(E31*F31,2)</f>
        <v>686</v>
      </c>
      <c r="H31" s="172"/>
      <c r="I31" s="172">
        <f>ROUND(E31*H31,2)</f>
        <v>0</v>
      </c>
      <c r="J31" s="172"/>
      <c r="K31" s="172">
        <f>ROUND(E31*J31,2)</f>
        <v>0</v>
      </c>
      <c r="L31" s="172">
        <v>21</v>
      </c>
      <c r="M31" s="172">
        <f>G31*(1+L31/100)</f>
        <v>830.06</v>
      </c>
      <c r="N31" s="173">
        <v>4.0000000000000003E-5</v>
      </c>
      <c r="O31" s="173">
        <f>ROUND(E31*N31,5)</f>
        <v>4.8000000000000001E-4</v>
      </c>
      <c r="P31" s="173">
        <v>0</v>
      </c>
      <c r="Q31" s="173">
        <f>ROUND(E31*P31,5)</f>
        <v>0</v>
      </c>
      <c r="R31" s="173"/>
      <c r="S31" s="173"/>
      <c r="T31" s="174">
        <v>7.8E-2</v>
      </c>
      <c r="U31" s="173">
        <f>ROUND(E31*T31,2)</f>
        <v>0.94</v>
      </c>
      <c r="V31" s="175"/>
      <c r="W31" s="175"/>
      <c r="X31" s="175"/>
      <c r="Y31" s="175"/>
      <c r="Z31" s="175"/>
      <c r="AA31" s="175"/>
      <c r="AB31" s="175"/>
      <c r="AC31" s="175"/>
      <c r="AD31" s="175"/>
      <c r="AE31" s="175" t="s">
        <v>144</v>
      </c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 x14ac:dyDescent="0.25">
      <c r="A32" s="166">
        <v>21</v>
      </c>
      <c r="B32" s="167" t="s">
        <v>182</v>
      </c>
      <c r="C32" s="168" t="s">
        <v>183</v>
      </c>
      <c r="D32" s="169" t="s">
        <v>151</v>
      </c>
      <c r="E32" s="170">
        <v>4.3099999999999996</v>
      </c>
      <c r="F32" s="171">
        <v>520</v>
      </c>
      <c r="G32" s="172">
        <f>ROUND(E32*F32,2)</f>
        <v>2241.1999999999998</v>
      </c>
      <c r="H32" s="172"/>
      <c r="I32" s="172">
        <f>ROUND(E32*H32,2)</f>
        <v>0</v>
      </c>
      <c r="J32" s="172"/>
      <c r="K32" s="172">
        <f>ROUND(E32*J32,2)</f>
        <v>0</v>
      </c>
      <c r="L32" s="172">
        <v>21</v>
      </c>
      <c r="M32" s="172">
        <f>G32*(1+L32/100)</f>
        <v>2711.8519999999999</v>
      </c>
      <c r="N32" s="173">
        <v>3.773E-2</v>
      </c>
      <c r="O32" s="173">
        <f>ROUND(E32*N32,5)</f>
        <v>0.16261999999999999</v>
      </c>
      <c r="P32" s="173">
        <v>0</v>
      </c>
      <c r="Q32" s="173">
        <f>ROUND(E32*P32,5)</f>
        <v>0</v>
      </c>
      <c r="R32" s="173"/>
      <c r="S32" s="173"/>
      <c r="T32" s="174">
        <v>0.81827000000000005</v>
      </c>
      <c r="U32" s="173">
        <f>ROUND(E32*T32,2)</f>
        <v>3.53</v>
      </c>
      <c r="V32" s="175"/>
      <c r="W32" s="175"/>
      <c r="X32" s="175"/>
      <c r="Y32" s="175"/>
      <c r="Z32" s="175"/>
      <c r="AA32" s="175"/>
      <c r="AB32" s="175"/>
      <c r="AC32" s="175"/>
      <c r="AD32" s="175"/>
      <c r="AE32" s="175" t="s">
        <v>144</v>
      </c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outlineLevel="1" x14ac:dyDescent="0.25">
      <c r="A33" s="166">
        <v>22</v>
      </c>
      <c r="B33" s="167" t="s">
        <v>184</v>
      </c>
      <c r="C33" s="168" t="s">
        <v>185</v>
      </c>
      <c r="D33" s="169" t="s">
        <v>151</v>
      </c>
      <c r="E33" s="170">
        <v>4.3099999999999996</v>
      </c>
      <c r="F33" s="171">
        <v>305</v>
      </c>
      <c r="G33" s="172">
        <f>ROUND(E33*F33,2)</f>
        <v>1314.55</v>
      </c>
      <c r="H33" s="172"/>
      <c r="I33" s="172">
        <f>ROUND(E33*H33,2)</f>
        <v>0</v>
      </c>
      <c r="J33" s="172"/>
      <c r="K33" s="172">
        <f>ROUND(E33*J33,2)</f>
        <v>0</v>
      </c>
      <c r="L33" s="172">
        <v>21</v>
      </c>
      <c r="M33" s="172">
        <f>G33*(1+L33/100)</f>
        <v>1590.6054999999999</v>
      </c>
      <c r="N33" s="173">
        <v>7.2000000000000005E-4</v>
      </c>
      <c r="O33" s="173">
        <f>ROUND(E33*N33,5)</f>
        <v>3.0999999999999999E-3</v>
      </c>
      <c r="P33" s="173">
        <v>0</v>
      </c>
      <c r="Q33" s="173">
        <f>ROUND(E33*P33,5)</f>
        <v>0</v>
      </c>
      <c r="R33" s="173"/>
      <c r="S33" s="173"/>
      <c r="T33" s="174">
        <v>0.24199999999999999</v>
      </c>
      <c r="U33" s="173">
        <f>ROUND(E33*T33,2)</f>
        <v>1.04</v>
      </c>
      <c r="V33" s="175"/>
      <c r="W33" s="175"/>
      <c r="X33" s="175"/>
      <c r="Y33" s="175"/>
      <c r="Z33" s="175"/>
      <c r="AA33" s="175"/>
      <c r="AB33" s="175"/>
      <c r="AC33" s="175"/>
      <c r="AD33" s="175"/>
      <c r="AE33" s="175" t="s">
        <v>144</v>
      </c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x14ac:dyDescent="0.25">
      <c r="A34" s="176" t="s">
        <v>139</v>
      </c>
      <c r="B34" s="177" t="s">
        <v>60</v>
      </c>
      <c r="C34" s="178" t="s">
        <v>61</v>
      </c>
      <c r="D34" s="179"/>
      <c r="E34" s="180"/>
      <c r="F34" s="181"/>
      <c r="G34" s="181">
        <f>SUMIF(AE35:AE35,"&lt;&gt;NOR",G35:G35)</f>
        <v>1285.2</v>
      </c>
      <c r="H34" s="181"/>
      <c r="I34" s="181">
        <f>SUM(I35:I35)</f>
        <v>0</v>
      </c>
      <c r="J34" s="181"/>
      <c r="K34" s="181">
        <f>SUM(K35:K35)</f>
        <v>0</v>
      </c>
      <c r="L34" s="181"/>
      <c r="M34" s="181">
        <f>SUM(M35:M35)</f>
        <v>1555.0920000000001</v>
      </c>
      <c r="N34" s="182"/>
      <c r="O34" s="182">
        <f>SUM(O35:O35)</f>
        <v>0.63</v>
      </c>
      <c r="P34" s="182"/>
      <c r="Q34" s="182">
        <f>SUM(Q35:Q35)</f>
        <v>0</v>
      </c>
      <c r="R34" s="182"/>
      <c r="S34" s="182"/>
      <c r="T34" s="183"/>
      <c r="U34" s="182">
        <f>SUM(U35:U35)</f>
        <v>1.34</v>
      </c>
      <c r="AE34" s="149" t="s">
        <v>140</v>
      </c>
    </row>
    <row r="35" spans="1:60" outlineLevel="1" x14ac:dyDescent="0.25">
      <c r="A35" s="166">
        <v>23</v>
      </c>
      <c r="B35" s="167" t="s">
        <v>186</v>
      </c>
      <c r="C35" s="168" t="s">
        <v>187</v>
      </c>
      <c r="D35" s="169" t="s">
        <v>143</v>
      </c>
      <c r="E35" s="170">
        <v>0.252</v>
      </c>
      <c r="F35" s="171">
        <v>5100</v>
      </c>
      <c r="G35" s="172">
        <f>ROUND(E35*F35,2)</f>
        <v>1285.2</v>
      </c>
      <c r="H35" s="172"/>
      <c r="I35" s="172">
        <f>ROUND(E35*H35,2)</f>
        <v>0</v>
      </c>
      <c r="J35" s="172"/>
      <c r="K35" s="172">
        <f>ROUND(E35*J35,2)</f>
        <v>0</v>
      </c>
      <c r="L35" s="172">
        <v>21</v>
      </c>
      <c r="M35" s="172">
        <f>G35*(1+L35/100)</f>
        <v>1555.0920000000001</v>
      </c>
      <c r="N35" s="173">
        <v>2.5</v>
      </c>
      <c r="O35" s="173">
        <f>ROUND(E35*N35,5)</f>
        <v>0.63</v>
      </c>
      <c r="P35" s="173">
        <v>0</v>
      </c>
      <c r="Q35" s="173">
        <f>ROUND(E35*P35,5)</f>
        <v>0</v>
      </c>
      <c r="R35" s="173"/>
      <c r="S35" s="173"/>
      <c r="T35" s="174">
        <v>5.33</v>
      </c>
      <c r="U35" s="173">
        <f>ROUND(E35*T35,2)</f>
        <v>1.34</v>
      </c>
      <c r="V35" s="175"/>
      <c r="W35" s="175"/>
      <c r="X35" s="175"/>
      <c r="Y35" s="175"/>
      <c r="Z35" s="175"/>
      <c r="AA35" s="175"/>
      <c r="AB35" s="175"/>
      <c r="AC35" s="175"/>
      <c r="AD35" s="175"/>
      <c r="AE35" s="175" t="s">
        <v>144</v>
      </c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x14ac:dyDescent="0.25">
      <c r="A36" s="176" t="s">
        <v>139</v>
      </c>
      <c r="B36" s="177" t="s">
        <v>62</v>
      </c>
      <c r="C36" s="178" t="s">
        <v>63</v>
      </c>
      <c r="D36" s="179"/>
      <c r="E36" s="180"/>
      <c r="F36" s="181"/>
      <c r="G36" s="181">
        <f>SUMIF(AE37:AE41,"&lt;&gt;NOR",G37:G41)</f>
        <v>8257</v>
      </c>
      <c r="H36" s="181"/>
      <c r="I36" s="181">
        <f>SUM(I37:I41)</f>
        <v>0</v>
      </c>
      <c r="J36" s="181"/>
      <c r="K36" s="181">
        <f>SUM(K37:K41)</f>
        <v>0</v>
      </c>
      <c r="L36" s="181"/>
      <c r="M36" s="181">
        <f>SUM(M37:M41)</f>
        <v>9990.9700000000012</v>
      </c>
      <c r="N36" s="182"/>
      <c r="O36" s="182">
        <f>SUM(O37:O41)</f>
        <v>0.25369000000000003</v>
      </c>
      <c r="P36" s="182"/>
      <c r="Q36" s="182">
        <f>SUM(Q37:Q41)</f>
        <v>0</v>
      </c>
      <c r="R36" s="182"/>
      <c r="S36" s="182"/>
      <c r="T36" s="183"/>
      <c r="U36" s="182">
        <f>SUM(U37:U41)</f>
        <v>7.93</v>
      </c>
      <c r="AE36" s="149" t="s">
        <v>140</v>
      </c>
    </row>
    <row r="37" spans="1:60" outlineLevel="1" x14ac:dyDescent="0.25">
      <c r="A37" s="166">
        <v>24</v>
      </c>
      <c r="B37" s="167" t="s">
        <v>188</v>
      </c>
      <c r="C37" s="168" t="s">
        <v>189</v>
      </c>
      <c r="D37" s="169" t="s">
        <v>190</v>
      </c>
      <c r="E37" s="170">
        <v>2</v>
      </c>
      <c r="F37" s="171">
        <v>1498</v>
      </c>
      <c r="G37" s="172">
        <f>ROUND(E37*F37,2)</f>
        <v>2996</v>
      </c>
      <c r="H37" s="172"/>
      <c r="I37" s="172">
        <f>ROUND(E37*H37,2)</f>
        <v>0</v>
      </c>
      <c r="J37" s="172"/>
      <c r="K37" s="172">
        <f>ROUND(E37*J37,2)</f>
        <v>0</v>
      </c>
      <c r="L37" s="172">
        <v>21</v>
      </c>
      <c r="M37" s="172">
        <f>G37*(1+L37/100)</f>
        <v>3625.16</v>
      </c>
      <c r="N37" s="173">
        <v>8.2040000000000002E-2</v>
      </c>
      <c r="O37" s="173">
        <f>ROUND(E37*N37,5)</f>
        <v>0.16408</v>
      </c>
      <c r="P37" s="173">
        <v>0</v>
      </c>
      <c r="Q37" s="173">
        <f>ROUND(E37*P37,5)</f>
        <v>0</v>
      </c>
      <c r="R37" s="173"/>
      <c r="S37" s="173"/>
      <c r="T37" s="174">
        <v>2.4900000000000002</v>
      </c>
      <c r="U37" s="173">
        <f>ROUND(E37*T37,2)</f>
        <v>4.9800000000000004</v>
      </c>
      <c r="V37" s="175"/>
      <c r="W37" s="175"/>
      <c r="X37" s="175"/>
      <c r="Y37" s="175"/>
      <c r="Z37" s="175"/>
      <c r="AA37" s="175"/>
      <c r="AB37" s="175"/>
      <c r="AC37" s="175"/>
      <c r="AD37" s="175"/>
      <c r="AE37" s="175" t="s">
        <v>144</v>
      </c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outlineLevel="1" x14ac:dyDescent="0.25">
      <c r="A38" s="166">
        <v>25</v>
      </c>
      <c r="B38" s="167" t="s">
        <v>191</v>
      </c>
      <c r="C38" s="168" t="s">
        <v>192</v>
      </c>
      <c r="D38" s="169" t="s">
        <v>190</v>
      </c>
      <c r="E38" s="170">
        <v>1</v>
      </c>
      <c r="F38" s="171">
        <v>1300</v>
      </c>
      <c r="G38" s="172">
        <f>ROUND(E38*F38,2)</f>
        <v>1300</v>
      </c>
      <c r="H38" s="172"/>
      <c r="I38" s="172">
        <f>ROUND(E38*H38,2)</f>
        <v>0</v>
      </c>
      <c r="J38" s="172"/>
      <c r="K38" s="172">
        <f>ROUND(E38*J38,2)</f>
        <v>0</v>
      </c>
      <c r="L38" s="172">
        <v>21</v>
      </c>
      <c r="M38" s="172">
        <f>G38*(1+L38/100)</f>
        <v>1573</v>
      </c>
      <c r="N38" s="173">
        <v>5.4109999999999998E-2</v>
      </c>
      <c r="O38" s="173">
        <f>ROUND(E38*N38,5)</f>
        <v>5.4109999999999998E-2</v>
      </c>
      <c r="P38" s="173">
        <v>0</v>
      </c>
      <c r="Q38" s="173">
        <f>ROUND(E38*P38,5)</f>
        <v>0</v>
      </c>
      <c r="R38" s="173"/>
      <c r="S38" s="173"/>
      <c r="T38" s="174">
        <v>2.097</v>
      </c>
      <c r="U38" s="173">
        <f>ROUND(E38*T38,2)</f>
        <v>2.1</v>
      </c>
      <c r="V38" s="175"/>
      <c r="W38" s="175"/>
      <c r="X38" s="175"/>
      <c r="Y38" s="175"/>
      <c r="Z38" s="175"/>
      <c r="AA38" s="175"/>
      <c r="AB38" s="175"/>
      <c r="AC38" s="175"/>
      <c r="AD38" s="175"/>
      <c r="AE38" s="175" t="s">
        <v>144</v>
      </c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 x14ac:dyDescent="0.25">
      <c r="A39" s="166">
        <v>26</v>
      </c>
      <c r="B39" s="167" t="s">
        <v>193</v>
      </c>
      <c r="C39" s="168" t="s">
        <v>194</v>
      </c>
      <c r="D39" s="169" t="s">
        <v>190</v>
      </c>
      <c r="E39" s="170">
        <v>1</v>
      </c>
      <c r="F39" s="171">
        <v>1712</v>
      </c>
      <c r="G39" s="172">
        <f>ROUND(E39*F39,2)</f>
        <v>1712</v>
      </c>
      <c r="H39" s="172"/>
      <c r="I39" s="172">
        <f>ROUND(E39*H39,2)</f>
        <v>0</v>
      </c>
      <c r="J39" s="172"/>
      <c r="K39" s="172">
        <f>ROUND(E39*J39,2)</f>
        <v>0</v>
      </c>
      <c r="L39" s="172">
        <v>21</v>
      </c>
      <c r="M39" s="172">
        <f>G39*(1+L39/100)</f>
        <v>2071.52</v>
      </c>
      <c r="N39" s="173">
        <v>1.7500000000000002E-2</v>
      </c>
      <c r="O39" s="173">
        <f>ROUND(E39*N39,5)</f>
        <v>1.7500000000000002E-2</v>
      </c>
      <c r="P39" s="173">
        <v>0</v>
      </c>
      <c r="Q39" s="173">
        <f>ROUND(E39*P39,5)</f>
        <v>0</v>
      </c>
      <c r="R39" s="173"/>
      <c r="S39" s="173"/>
      <c r="T39" s="174">
        <v>0</v>
      </c>
      <c r="U39" s="173">
        <f>ROUND(E39*T39,2)</f>
        <v>0</v>
      </c>
      <c r="V39" s="175"/>
      <c r="W39" s="175"/>
      <c r="X39" s="175"/>
      <c r="Y39" s="175"/>
      <c r="Z39" s="175"/>
      <c r="AA39" s="175"/>
      <c r="AB39" s="175"/>
      <c r="AC39" s="175"/>
      <c r="AD39" s="175"/>
      <c r="AE39" s="175" t="s">
        <v>144</v>
      </c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 x14ac:dyDescent="0.25">
      <c r="A40" s="166">
        <v>27</v>
      </c>
      <c r="B40" s="167" t="s">
        <v>195</v>
      </c>
      <c r="C40" s="168" t="s">
        <v>196</v>
      </c>
      <c r="D40" s="169" t="s">
        <v>190</v>
      </c>
      <c r="E40" s="170">
        <v>1</v>
      </c>
      <c r="F40" s="171">
        <v>501</v>
      </c>
      <c r="G40" s="172">
        <f>ROUND(E40*F40,2)</f>
        <v>501</v>
      </c>
      <c r="H40" s="172"/>
      <c r="I40" s="172">
        <f>ROUND(E40*H40,2)</f>
        <v>0</v>
      </c>
      <c r="J40" s="172"/>
      <c r="K40" s="172">
        <f>ROUND(E40*J40,2)</f>
        <v>0</v>
      </c>
      <c r="L40" s="172">
        <v>21</v>
      </c>
      <c r="M40" s="172">
        <f>G40*(1+L40/100)</f>
        <v>606.21</v>
      </c>
      <c r="N40" s="173">
        <v>0</v>
      </c>
      <c r="O40" s="173">
        <f>ROUND(E40*N40,5)</f>
        <v>0</v>
      </c>
      <c r="P40" s="173">
        <v>0</v>
      </c>
      <c r="Q40" s="173">
        <f>ROUND(E40*P40,5)</f>
        <v>0</v>
      </c>
      <c r="R40" s="173"/>
      <c r="S40" s="173"/>
      <c r="T40" s="174">
        <v>0.85</v>
      </c>
      <c r="U40" s="173">
        <f>ROUND(E40*T40,2)</f>
        <v>0.85</v>
      </c>
      <c r="V40" s="175"/>
      <c r="W40" s="175"/>
      <c r="X40" s="175"/>
      <c r="Y40" s="175"/>
      <c r="Z40" s="175"/>
      <c r="AA40" s="175"/>
      <c r="AB40" s="175"/>
      <c r="AC40" s="175"/>
      <c r="AD40" s="175"/>
      <c r="AE40" s="175" t="s">
        <v>144</v>
      </c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 x14ac:dyDescent="0.25">
      <c r="A41" s="166">
        <v>28</v>
      </c>
      <c r="B41" s="167" t="s">
        <v>197</v>
      </c>
      <c r="C41" s="168" t="s">
        <v>198</v>
      </c>
      <c r="D41" s="169" t="s">
        <v>190</v>
      </c>
      <c r="E41" s="170">
        <v>1</v>
      </c>
      <c r="F41" s="171">
        <v>1748</v>
      </c>
      <c r="G41" s="172">
        <f>ROUND(E41*F41,2)</f>
        <v>1748</v>
      </c>
      <c r="H41" s="172"/>
      <c r="I41" s="172">
        <f>ROUND(E41*H41,2)</f>
        <v>0</v>
      </c>
      <c r="J41" s="172"/>
      <c r="K41" s="172">
        <f>ROUND(E41*J41,2)</f>
        <v>0</v>
      </c>
      <c r="L41" s="172">
        <v>21</v>
      </c>
      <c r="M41" s="172">
        <f>G41*(1+L41/100)</f>
        <v>2115.08</v>
      </c>
      <c r="N41" s="173">
        <v>1.7999999999999999E-2</v>
      </c>
      <c r="O41" s="173">
        <f>ROUND(E41*N41,5)</f>
        <v>1.7999999999999999E-2</v>
      </c>
      <c r="P41" s="173">
        <v>0</v>
      </c>
      <c r="Q41" s="173">
        <f>ROUND(E41*P41,5)</f>
        <v>0</v>
      </c>
      <c r="R41" s="173"/>
      <c r="S41" s="173"/>
      <c r="T41" s="174">
        <v>0</v>
      </c>
      <c r="U41" s="173">
        <f>ROUND(E41*T41,2)</f>
        <v>0</v>
      </c>
      <c r="V41" s="175"/>
      <c r="W41" s="175"/>
      <c r="X41" s="175"/>
      <c r="Y41" s="175"/>
      <c r="Z41" s="175"/>
      <c r="AA41" s="175"/>
      <c r="AB41" s="175"/>
      <c r="AC41" s="175"/>
      <c r="AD41" s="175"/>
      <c r="AE41" s="175" t="s">
        <v>144</v>
      </c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x14ac:dyDescent="0.25">
      <c r="A42" s="176" t="s">
        <v>139</v>
      </c>
      <c r="B42" s="177" t="s">
        <v>64</v>
      </c>
      <c r="C42" s="178" t="s">
        <v>65</v>
      </c>
      <c r="D42" s="179"/>
      <c r="E42" s="180"/>
      <c r="F42" s="181"/>
      <c r="G42" s="181">
        <f>SUMIF(AE43:AE45,"&lt;&gt;NOR",G43:G45)</f>
        <v>8210.4</v>
      </c>
      <c r="H42" s="181"/>
      <c r="I42" s="181">
        <f>SUM(I43:I45)</f>
        <v>0</v>
      </c>
      <c r="J42" s="181"/>
      <c r="K42" s="181">
        <f>SUM(K43:K45)</f>
        <v>0</v>
      </c>
      <c r="L42" s="181"/>
      <c r="M42" s="181">
        <f>SUM(M43:M45)</f>
        <v>9934.5839999999989</v>
      </c>
      <c r="N42" s="182"/>
      <c r="O42" s="182">
        <f>SUM(O43:O45)</f>
        <v>4.4583700000000004</v>
      </c>
      <c r="P42" s="182"/>
      <c r="Q42" s="182">
        <f>SUM(Q43:Q45)</f>
        <v>0</v>
      </c>
      <c r="R42" s="182"/>
      <c r="S42" s="182"/>
      <c r="T42" s="183"/>
      <c r="U42" s="182">
        <f>SUM(U43:U45)</f>
        <v>3.88</v>
      </c>
      <c r="AE42" s="149" t="s">
        <v>140</v>
      </c>
    </row>
    <row r="43" spans="1:60" outlineLevel="1" x14ac:dyDescent="0.25">
      <c r="A43" s="166">
        <v>29</v>
      </c>
      <c r="B43" s="167" t="s">
        <v>199</v>
      </c>
      <c r="C43" s="168" t="s">
        <v>200</v>
      </c>
      <c r="D43" s="169" t="s">
        <v>173</v>
      </c>
      <c r="E43" s="170">
        <v>19.675000000000001</v>
      </c>
      <c r="F43" s="171">
        <v>178</v>
      </c>
      <c r="G43" s="172">
        <f>ROUND(E43*F43,2)</f>
        <v>3502.15</v>
      </c>
      <c r="H43" s="172"/>
      <c r="I43" s="172">
        <f>ROUND(E43*H43,2)</f>
        <v>0</v>
      </c>
      <c r="J43" s="172"/>
      <c r="K43" s="172">
        <f>ROUND(E43*J43,2)</f>
        <v>0</v>
      </c>
      <c r="L43" s="172">
        <v>21</v>
      </c>
      <c r="M43" s="172">
        <f>G43*(1+L43/100)</f>
        <v>4237.6014999999998</v>
      </c>
      <c r="N43" s="173">
        <v>0.10249999999999999</v>
      </c>
      <c r="O43" s="173">
        <f>ROUND(E43*N43,5)</f>
        <v>2.0166900000000001</v>
      </c>
      <c r="P43" s="173">
        <v>0</v>
      </c>
      <c r="Q43" s="173">
        <f>ROUND(E43*P43,5)</f>
        <v>0</v>
      </c>
      <c r="R43" s="173"/>
      <c r="S43" s="173"/>
      <c r="T43" s="174">
        <v>0.14000000000000001</v>
      </c>
      <c r="U43" s="173">
        <f>ROUND(E43*T43,2)</f>
        <v>2.75</v>
      </c>
      <c r="V43" s="175"/>
      <c r="W43" s="175"/>
      <c r="X43" s="175"/>
      <c r="Y43" s="175"/>
      <c r="Z43" s="175"/>
      <c r="AA43" s="175"/>
      <c r="AB43" s="175"/>
      <c r="AC43" s="175"/>
      <c r="AD43" s="175"/>
      <c r="AE43" s="175" t="s">
        <v>144</v>
      </c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 x14ac:dyDescent="0.25">
      <c r="A44" s="166">
        <v>30</v>
      </c>
      <c r="B44" s="167" t="s">
        <v>201</v>
      </c>
      <c r="C44" s="168" t="s">
        <v>202</v>
      </c>
      <c r="D44" s="169" t="s">
        <v>143</v>
      </c>
      <c r="E44" s="170">
        <v>0.78700000000000003</v>
      </c>
      <c r="F44" s="171">
        <v>3200</v>
      </c>
      <c r="G44" s="172">
        <f>ROUND(E44*F44,2)</f>
        <v>2518.4</v>
      </c>
      <c r="H44" s="172"/>
      <c r="I44" s="172">
        <f>ROUND(E44*H44,2)</f>
        <v>0</v>
      </c>
      <c r="J44" s="172"/>
      <c r="K44" s="172">
        <f>ROUND(E44*J44,2)</f>
        <v>0</v>
      </c>
      <c r="L44" s="172">
        <v>21</v>
      </c>
      <c r="M44" s="172">
        <f>G44*(1+L44/100)</f>
        <v>3047.2640000000001</v>
      </c>
      <c r="N44" s="173">
        <v>2.5249999999999999</v>
      </c>
      <c r="O44" s="173">
        <f>ROUND(E44*N44,5)</f>
        <v>1.9871799999999999</v>
      </c>
      <c r="P44" s="173">
        <v>0</v>
      </c>
      <c r="Q44" s="173">
        <f>ROUND(E44*P44,5)</f>
        <v>0</v>
      </c>
      <c r="R44" s="173"/>
      <c r="S44" s="173"/>
      <c r="T44" s="174">
        <v>1.4419999999999999</v>
      </c>
      <c r="U44" s="173">
        <f>ROUND(E44*T44,2)</f>
        <v>1.1299999999999999</v>
      </c>
      <c r="V44" s="175"/>
      <c r="W44" s="175"/>
      <c r="X44" s="175"/>
      <c r="Y44" s="175"/>
      <c r="Z44" s="175"/>
      <c r="AA44" s="175"/>
      <c r="AB44" s="175"/>
      <c r="AC44" s="175"/>
      <c r="AD44" s="175"/>
      <c r="AE44" s="175" t="s">
        <v>144</v>
      </c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ht="20.399999999999999" outlineLevel="1" x14ac:dyDescent="0.25">
      <c r="A45" s="166">
        <v>31</v>
      </c>
      <c r="B45" s="167" t="s">
        <v>203</v>
      </c>
      <c r="C45" s="168" t="s">
        <v>204</v>
      </c>
      <c r="D45" s="169" t="s">
        <v>190</v>
      </c>
      <c r="E45" s="170">
        <v>41.317999999999998</v>
      </c>
      <c r="F45" s="171">
        <v>53</v>
      </c>
      <c r="G45" s="172">
        <f>ROUND(E45*F45,2)</f>
        <v>2189.85</v>
      </c>
      <c r="H45" s="172"/>
      <c r="I45" s="172">
        <f>ROUND(E45*H45,2)</f>
        <v>0</v>
      </c>
      <c r="J45" s="172"/>
      <c r="K45" s="172">
        <f>ROUND(E45*J45,2)</f>
        <v>0</v>
      </c>
      <c r="L45" s="172">
        <v>21</v>
      </c>
      <c r="M45" s="172">
        <f>G45*(1+L45/100)</f>
        <v>2649.7184999999999</v>
      </c>
      <c r="N45" s="173">
        <v>1.0999999999999999E-2</v>
      </c>
      <c r="O45" s="173">
        <f>ROUND(E45*N45,5)</f>
        <v>0.45450000000000002</v>
      </c>
      <c r="P45" s="173">
        <v>0</v>
      </c>
      <c r="Q45" s="173">
        <f>ROUND(E45*P45,5)</f>
        <v>0</v>
      </c>
      <c r="R45" s="173"/>
      <c r="S45" s="173"/>
      <c r="T45" s="174">
        <v>0</v>
      </c>
      <c r="U45" s="173">
        <f>ROUND(E45*T45,2)</f>
        <v>0</v>
      </c>
      <c r="V45" s="175"/>
      <c r="W45" s="175"/>
      <c r="X45" s="175"/>
      <c r="Y45" s="175"/>
      <c r="Z45" s="175"/>
      <c r="AA45" s="175"/>
      <c r="AB45" s="175"/>
      <c r="AC45" s="175"/>
      <c r="AD45" s="175"/>
      <c r="AE45" s="175" t="s">
        <v>164</v>
      </c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x14ac:dyDescent="0.25">
      <c r="A46" s="176" t="s">
        <v>139</v>
      </c>
      <c r="B46" s="177" t="s">
        <v>66</v>
      </c>
      <c r="C46" s="178" t="s">
        <v>67</v>
      </c>
      <c r="D46" s="179"/>
      <c r="E46" s="180"/>
      <c r="F46" s="181"/>
      <c r="G46" s="181">
        <f>SUMIF(AE47:AE47,"&lt;&gt;NOR",G47:G47)</f>
        <v>7491.75</v>
      </c>
      <c r="H46" s="181"/>
      <c r="I46" s="181">
        <f>SUM(I47:I47)</f>
        <v>0</v>
      </c>
      <c r="J46" s="181"/>
      <c r="K46" s="181">
        <f>SUM(K47:K47)</f>
        <v>0</v>
      </c>
      <c r="L46" s="181"/>
      <c r="M46" s="181">
        <f>SUM(M47:M47)</f>
        <v>9065.0174999999999</v>
      </c>
      <c r="N46" s="182"/>
      <c r="O46" s="182">
        <f>SUM(O47:O47)</f>
        <v>6.0429999999999998E-2</v>
      </c>
      <c r="P46" s="182"/>
      <c r="Q46" s="182">
        <f>SUM(Q47:Q47)</f>
        <v>0</v>
      </c>
      <c r="R46" s="182"/>
      <c r="S46" s="182"/>
      <c r="T46" s="183"/>
      <c r="U46" s="182">
        <f>SUM(U47:U47)</f>
        <v>8.84</v>
      </c>
      <c r="AE46" s="149" t="s">
        <v>140</v>
      </c>
    </row>
    <row r="47" spans="1:60" outlineLevel="1" x14ac:dyDescent="0.25">
      <c r="A47" s="166">
        <v>32</v>
      </c>
      <c r="B47" s="167" t="s">
        <v>205</v>
      </c>
      <c r="C47" s="168" t="s">
        <v>206</v>
      </c>
      <c r="D47" s="169" t="s">
        <v>151</v>
      </c>
      <c r="E47" s="170">
        <v>49.945</v>
      </c>
      <c r="F47" s="171">
        <v>150</v>
      </c>
      <c r="G47" s="172">
        <f>ROUND(E47*F47,2)</f>
        <v>7491.75</v>
      </c>
      <c r="H47" s="172"/>
      <c r="I47" s="172">
        <f>ROUND(E47*H47,2)</f>
        <v>0</v>
      </c>
      <c r="J47" s="172"/>
      <c r="K47" s="172">
        <f>ROUND(E47*J47,2)</f>
        <v>0</v>
      </c>
      <c r="L47" s="172">
        <v>21</v>
      </c>
      <c r="M47" s="172">
        <f>G47*(1+L47/100)</f>
        <v>9065.0174999999999</v>
      </c>
      <c r="N47" s="173">
        <v>1.2099999999999999E-3</v>
      </c>
      <c r="O47" s="173">
        <f>ROUND(E47*N47,5)</f>
        <v>6.0429999999999998E-2</v>
      </c>
      <c r="P47" s="173">
        <v>0</v>
      </c>
      <c r="Q47" s="173">
        <f>ROUND(E47*P47,5)</f>
        <v>0</v>
      </c>
      <c r="R47" s="173"/>
      <c r="S47" s="173"/>
      <c r="T47" s="174">
        <v>0.17699999999999999</v>
      </c>
      <c r="U47" s="173">
        <f>ROUND(E47*T47,2)</f>
        <v>8.84</v>
      </c>
      <c r="V47" s="175"/>
      <c r="W47" s="175"/>
      <c r="X47" s="175"/>
      <c r="Y47" s="175"/>
      <c r="Z47" s="175"/>
      <c r="AA47" s="175"/>
      <c r="AB47" s="175"/>
      <c r="AC47" s="175"/>
      <c r="AD47" s="175"/>
      <c r="AE47" s="175" t="s">
        <v>144</v>
      </c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x14ac:dyDescent="0.25">
      <c r="A48" s="176" t="s">
        <v>139</v>
      </c>
      <c r="B48" s="177" t="s">
        <v>68</v>
      </c>
      <c r="C48" s="178" t="s">
        <v>69</v>
      </c>
      <c r="D48" s="179"/>
      <c r="E48" s="180"/>
      <c r="F48" s="181"/>
      <c r="G48" s="181">
        <f>SUMIF(AE49:AE49,"&lt;&gt;NOR",G49:G49)</f>
        <v>66982</v>
      </c>
      <c r="H48" s="181"/>
      <c r="I48" s="181">
        <f>SUM(I49:I49)</f>
        <v>0</v>
      </c>
      <c r="J48" s="181"/>
      <c r="K48" s="181">
        <f>SUM(K49:K49)</f>
        <v>0</v>
      </c>
      <c r="L48" s="181"/>
      <c r="M48" s="181">
        <f>SUM(M49:M49)</f>
        <v>81048.22</v>
      </c>
      <c r="N48" s="182"/>
      <c r="O48" s="182">
        <f>SUM(O49:O49)</f>
        <v>2.6790000000000001E-2</v>
      </c>
      <c r="P48" s="182"/>
      <c r="Q48" s="182">
        <f>SUM(Q49:Q49)</f>
        <v>0</v>
      </c>
      <c r="R48" s="182"/>
      <c r="S48" s="182"/>
      <c r="T48" s="183"/>
      <c r="U48" s="182">
        <f>SUM(U49:U49)</f>
        <v>206.3</v>
      </c>
      <c r="AE48" s="149" t="s">
        <v>140</v>
      </c>
    </row>
    <row r="49" spans="1:60" outlineLevel="1" x14ac:dyDescent="0.25">
      <c r="A49" s="166">
        <v>33</v>
      </c>
      <c r="B49" s="167" t="s">
        <v>207</v>
      </c>
      <c r="C49" s="168" t="s">
        <v>208</v>
      </c>
      <c r="D49" s="169" t="s">
        <v>151</v>
      </c>
      <c r="E49" s="170">
        <v>669.82</v>
      </c>
      <c r="F49" s="171">
        <v>100</v>
      </c>
      <c r="G49" s="172">
        <f>ROUND(E49*F49,2)</f>
        <v>66982</v>
      </c>
      <c r="H49" s="172"/>
      <c r="I49" s="172">
        <f>ROUND(E49*H49,2)</f>
        <v>0</v>
      </c>
      <c r="J49" s="172"/>
      <c r="K49" s="172">
        <f>ROUND(E49*J49,2)</f>
        <v>0</v>
      </c>
      <c r="L49" s="172">
        <v>21</v>
      </c>
      <c r="M49" s="172">
        <f>G49*(1+L49/100)</f>
        <v>81048.22</v>
      </c>
      <c r="N49" s="173">
        <v>4.0000000000000003E-5</v>
      </c>
      <c r="O49" s="173">
        <f>ROUND(E49*N49,5)</f>
        <v>2.6790000000000001E-2</v>
      </c>
      <c r="P49" s="173">
        <v>0</v>
      </c>
      <c r="Q49" s="173">
        <f>ROUND(E49*P49,5)</f>
        <v>0</v>
      </c>
      <c r="R49" s="173"/>
      <c r="S49" s="173"/>
      <c r="T49" s="174">
        <v>0.308</v>
      </c>
      <c r="U49" s="173">
        <f>ROUND(E49*T49,2)</f>
        <v>206.3</v>
      </c>
      <c r="V49" s="175"/>
      <c r="W49" s="175"/>
      <c r="X49" s="175"/>
      <c r="Y49" s="175"/>
      <c r="Z49" s="175"/>
      <c r="AA49" s="175"/>
      <c r="AB49" s="175"/>
      <c r="AC49" s="175"/>
      <c r="AD49" s="175"/>
      <c r="AE49" s="175" t="s">
        <v>144</v>
      </c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x14ac:dyDescent="0.25">
      <c r="A50" s="176" t="s">
        <v>139</v>
      </c>
      <c r="B50" s="177" t="s">
        <v>70</v>
      </c>
      <c r="C50" s="178" t="s">
        <v>71</v>
      </c>
      <c r="D50" s="179"/>
      <c r="E50" s="180"/>
      <c r="F50" s="181"/>
      <c r="G50" s="181">
        <f>SUMIF(AE51:AE62,"&lt;&gt;NOR",G51:G62)</f>
        <v>0</v>
      </c>
      <c r="H50" s="181"/>
      <c r="I50" s="181">
        <f>SUM(I51:I62)</f>
        <v>0</v>
      </c>
      <c r="J50" s="181"/>
      <c r="K50" s="181">
        <f>SUM(K51:K62)</f>
        <v>0</v>
      </c>
      <c r="L50" s="181"/>
      <c r="M50" s="181">
        <f>SUM(M51:M62)</f>
        <v>0</v>
      </c>
      <c r="N50" s="182"/>
      <c r="O50" s="182">
        <f>SUM(O51:O62)</f>
        <v>0</v>
      </c>
      <c r="P50" s="182"/>
      <c r="Q50" s="182">
        <f>SUM(Q51:Q62)</f>
        <v>0</v>
      </c>
      <c r="R50" s="182"/>
      <c r="S50" s="182"/>
      <c r="T50" s="183"/>
      <c r="U50" s="182">
        <f>SUM(U51:U62)</f>
        <v>0</v>
      </c>
      <c r="AE50" s="149" t="s">
        <v>140</v>
      </c>
    </row>
    <row r="51" spans="1:60" outlineLevel="1" x14ac:dyDescent="0.25">
      <c r="A51" s="166">
        <v>34</v>
      </c>
      <c r="B51" s="167"/>
      <c r="C51" s="168"/>
      <c r="D51" s="169"/>
      <c r="E51" s="170"/>
      <c r="F51" s="171"/>
      <c r="G51" s="172"/>
      <c r="H51" s="172"/>
      <c r="I51" s="172"/>
      <c r="J51" s="172"/>
      <c r="K51" s="172"/>
      <c r="L51" s="172"/>
      <c r="M51" s="172"/>
      <c r="N51" s="173"/>
      <c r="O51" s="173"/>
      <c r="P51" s="173">
        <v>2.231E-2</v>
      </c>
      <c r="Q51" s="173">
        <f t="shared" ref="Q51:Q62" si="7">ROUND(E51*P51,5)</f>
        <v>0</v>
      </c>
      <c r="R51" s="173"/>
      <c r="S51" s="173"/>
      <c r="T51" s="174">
        <v>0.34300000000000003</v>
      </c>
      <c r="U51" s="173">
        <f t="shared" ref="U51:U62" si="8">ROUND(E51*T51,2)</f>
        <v>0</v>
      </c>
      <c r="V51" s="175"/>
      <c r="W51" s="175"/>
      <c r="X51" s="175"/>
      <c r="Y51" s="175"/>
      <c r="Z51" s="175"/>
      <c r="AA51" s="175"/>
      <c r="AB51" s="175"/>
      <c r="AC51" s="175"/>
      <c r="AD51" s="175"/>
      <c r="AE51" s="175" t="s">
        <v>144</v>
      </c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 x14ac:dyDescent="0.25">
      <c r="A52" s="166">
        <v>35</v>
      </c>
      <c r="B52" s="167"/>
      <c r="C52" s="168"/>
      <c r="D52" s="169"/>
      <c r="E52" s="170"/>
      <c r="F52" s="171"/>
      <c r="G52" s="172"/>
      <c r="H52" s="172"/>
      <c r="I52" s="172"/>
      <c r="J52" s="172"/>
      <c r="K52" s="172"/>
      <c r="L52" s="172"/>
      <c r="M52" s="172"/>
      <c r="N52" s="173"/>
      <c r="O52" s="173"/>
      <c r="P52" s="173">
        <v>1.183E-2</v>
      </c>
      <c r="Q52" s="173">
        <f t="shared" si="7"/>
        <v>0</v>
      </c>
      <c r="R52" s="173"/>
      <c r="S52" s="173"/>
      <c r="T52" s="174">
        <v>0.34599999999999997</v>
      </c>
      <c r="U52" s="173">
        <f t="shared" si="8"/>
        <v>0</v>
      </c>
      <c r="V52" s="175"/>
      <c r="W52" s="175"/>
      <c r="X52" s="175"/>
      <c r="Y52" s="175"/>
      <c r="Z52" s="175"/>
      <c r="AA52" s="175"/>
      <c r="AB52" s="175"/>
      <c r="AC52" s="175"/>
      <c r="AD52" s="175"/>
      <c r="AE52" s="175" t="s">
        <v>144</v>
      </c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outlineLevel="1" x14ac:dyDescent="0.25">
      <c r="A53" s="166">
        <v>36</v>
      </c>
      <c r="B53" s="167"/>
      <c r="C53" s="168"/>
      <c r="D53" s="169"/>
      <c r="E53" s="170"/>
      <c r="F53" s="171"/>
      <c r="G53" s="172"/>
      <c r="H53" s="172"/>
      <c r="I53" s="172"/>
      <c r="J53" s="172"/>
      <c r="K53" s="172"/>
      <c r="L53" s="172"/>
      <c r="M53" s="172"/>
      <c r="N53" s="173"/>
      <c r="O53" s="173"/>
      <c r="P53" s="173">
        <v>0</v>
      </c>
      <c r="Q53" s="173">
        <f t="shared" si="7"/>
        <v>0</v>
      </c>
      <c r="R53" s="173"/>
      <c r="S53" s="173"/>
      <c r="T53" s="174">
        <v>0.03</v>
      </c>
      <c r="U53" s="173">
        <f t="shared" si="8"/>
        <v>0</v>
      </c>
      <c r="V53" s="175"/>
      <c r="W53" s="175"/>
      <c r="X53" s="175"/>
      <c r="Y53" s="175"/>
      <c r="Z53" s="175"/>
      <c r="AA53" s="175"/>
      <c r="AB53" s="175"/>
      <c r="AC53" s="175"/>
      <c r="AD53" s="175"/>
      <c r="AE53" s="175" t="s">
        <v>144</v>
      </c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outlineLevel="1" x14ac:dyDescent="0.25">
      <c r="A54" s="166">
        <v>37</v>
      </c>
      <c r="B54" s="167"/>
      <c r="C54" s="168"/>
      <c r="D54" s="169"/>
      <c r="E54" s="170"/>
      <c r="F54" s="171"/>
      <c r="G54" s="172"/>
      <c r="H54" s="172"/>
      <c r="I54" s="172"/>
      <c r="J54" s="172"/>
      <c r="K54" s="172"/>
      <c r="L54" s="172"/>
      <c r="M54" s="172"/>
      <c r="N54" s="173"/>
      <c r="O54" s="173"/>
      <c r="P54" s="173">
        <v>0</v>
      </c>
      <c r="Q54" s="173">
        <f t="shared" si="7"/>
        <v>0</v>
      </c>
      <c r="R54" s="173"/>
      <c r="S54" s="173"/>
      <c r="T54" s="174">
        <v>0.06</v>
      </c>
      <c r="U54" s="173">
        <f t="shared" si="8"/>
        <v>0</v>
      </c>
      <c r="V54" s="175"/>
      <c r="W54" s="175"/>
      <c r="X54" s="175"/>
      <c r="Y54" s="175"/>
      <c r="Z54" s="175"/>
      <c r="AA54" s="175"/>
      <c r="AB54" s="175"/>
      <c r="AC54" s="175"/>
      <c r="AD54" s="175"/>
      <c r="AE54" s="175" t="s">
        <v>144</v>
      </c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outlineLevel="1" x14ac:dyDescent="0.25">
      <c r="A55" s="166">
        <v>38</v>
      </c>
      <c r="B55" s="167"/>
      <c r="C55" s="168"/>
      <c r="D55" s="169"/>
      <c r="E55" s="170"/>
      <c r="F55" s="171"/>
      <c r="G55" s="172"/>
      <c r="H55" s="172"/>
      <c r="I55" s="172"/>
      <c r="J55" s="172"/>
      <c r="K55" s="172"/>
      <c r="L55" s="172"/>
      <c r="M55" s="172"/>
      <c r="N55" s="173"/>
      <c r="O55" s="173"/>
      <c r="P55" s="173">
        <v>0</v>
      </c>
      <c r="Q55" s="173">
        <f t="shared" si="7"/>
        <v>0</v>
      </c>
      <c r="R55" s="173"/>
      <c r="S55" s="173"/>
      <c r="T55" s="174">
        <v>0.05</v>
      </c>
      <c r="U55" s="173">
        <f t="shared" si="8"/>
        <v>0</v>
      </c>
      <c r="V55" s="175"/>
      <c r="W55" s="175"/>
      <c r="X55" s="175"/>
      <c r="Y55" s="175"/>
      <c r="Z55" s="175"/>
      <c r="AA55" s="175"/>
      <c r="AB55" s="175"/>
      <c r="AC55" s="175"/>
      <c r="AD55" s="175"/>
      <c r="AE55" s="175" t="s">
        <v>144</v>
      </c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 x14ac:dyDescent="0.25">
      <c r="A56" s="166">
        <v>39</v>
      </c>
      <c r="B56" s="167"/>
      <c r="C56" s="168"/>
      <c r="D56" s="169"/>
      <c r="E56" s="170"/>
      <c r="F56" s="171"/>
      <c r="G56" s="172"/>
      <c r="H56" s="172"/>
      <c r="I56" s="172"/>
      <c r="J56" s="172"/>
      <c r="K56" s="172"/>
      <c r="L56" s="172"/>
      <c r="M56" s="172"/>
      <c r="N56" s="173"/>
      <c r="O56" s="173"/>
      <c r="P56" s="173">
        <v>7.5999999999999998E-2</v>
      </c>
      <c r="Q56" s="173">
        <f t="shared" si="7"/>
        <v>0</v>
      </c>
      <c r="R56" s="173"/>
      <c r="S56" s="173"/>
      <c r="T56" s="174">
        <v>0.93899999999999995</v>
      </c>
      <c r="U56" s="173">
        <f t="shared" si="8"/>
        <v>0</v>
      </c>
      <c r="V56" s="175"/>
      <c r="W56" s="175"/>
      <c r="X56" s="175"/>
      <c r="Y56" s="175"/>
      <c r="Z56" s="175"/>
      <c r="AA56" s="175"/>
      <c r="AB56" s="175"/>
      <c r="AC56" s="175"/>
      <c r="AD56" s="175"/>
      <c r="AE56" s="175" t="s">
        <v>144</v>
      </c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outlineLevel="1" x14ac:dyDescent="0.25">
      <c r="A57" s="166">
        <v>40</v>
      </c>
      <c r="B57" s="167"/>
      <c r="C57" s="168"/>
      <c r="D57" s="169"/>
      <c r="E57" s="170"/>
      <c r="F57" s="171"/>
      <c r="G57" s="172"/>
      <c r="H57" s="172"/>
      <c r="I57" s="172"/>
      <c r="J57" s="172"/>
      <c r="K57" s="172"/>
      <c r="L57" s="172"/>
      <c r="M57" s="172"/>
      <c r="N57" s="173"/>
      <c r="O57" s="173"/>
      <c r="P57" s="173">
        <v>0.04</v>
      </c>
      <c r="Q57" s="173">
        <f t="shared" si="7"/>
        <v>0</v>
      </c>
      <c r="R57" s="173"/>
      <c r="S57" s="173"/>
      <c r="T57" s="174">
        <v>0.373</v>
      </c>
      <c r="U57" s="173">
        <f t="shared" si="8"/>
        <v>0</v>
      </c>
      <c r="V57" s="175"/>
      <c r="W57" s="175"/>
      <c r="X57" s="175"/>
      <c r="Y57" s="175"/>
      <c r="Z57" s="175"/>
      <c r="AA57" s="175"/>
      <c r="AB57" s="175"/>
      <c r="AC57" s="175"/>
      <c r="AD57" s="175"/>
      <c r="AE57" s="175" t="s">
        <v>144</v>
      </c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outlineLevel="1" x14ac:dyDescent="0.25">
      <c r="A58" s="166">
        <v>41</v>
      </c>
      <c r="B58" s="167"/>
      <c r="C58" s="168"/>
      <c r="D58" s="169"/>
      <c r="E58" s="170"/>
      <c r="F58" s="171"/>
      <c r="G58" s="172"/>
      <c r="H58" s="172"/>
      <c r="I58" s="172"/>
      <c r="J58" s="172"/>
      <c r="K58" s="172"/>
      <c r="L58" s="172"/>
      <c r="M58" s="172"/>
      <c r="N58" s="173"/>
      <c r="O58" s="173"/>
      <c r="P58" s="173">
        <v>5.5E-2</v>
      </c>
      <c r="Q58" s="173">
        <f t="shared" si="7"/>
        <v>0</v>
      </c>
      <c r="R58" s="173"/>
      <c r="S58" s="173"/>
      <c r="T58" s="174">
        <v>0.32</v>
      </c>
      <c r="U58" s="173">
        <f t="shared" si="8"/>
        <v>0</v>
      </c>
      <c r="V58" s="175"/>
      <c r="W58" s="175"/>
      <c r="X58" s="175"/>
      <c r="Y58" s="175"/>
      <c r="Z58" s="175"/>
      <c r="AA58" s="175"/>
      <c r="AB58" s="175"/>
      <c r="AC58" s="175"/>
      <c r="AD58" s="175"/>
      <c r="AE58" s="175" t="s">
        <v>144</v>
      </c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 x14ac:dyDescent="0.25">
      <c r="A59" s="166">
        <v>42</v>
      </c>
      <c r="B59" s="167"/>
      <c r="C59" s="168"/>
      <c r="D59" s="169"/>
      <c r="E59" s="170"/>
      <c r="F59" s="171"/>
      <c r="G59" s="172"/>
      <c r="H59" s="172"/>
      <c r="I59" s="172"/>
      <c r="J59" s="172"/>
      <c r="K59" s="172"/>
      <c r="L59" s="172"/>
      <c r="M59" s="172"/>
      <c r="N59" s="173"/>
      <c r="O59" s="173"/>
      <c r="P59" s="173">
        <v>1.2144999999999999</v>
      </c>
      <c r="Q59" s="173">
        <f t="shared" si="7"/>
        <v>0</v>
      </c>
      <c r="R59" s="173"/>
      <c r="S59" s="173"/>
      <c r="T59" s="174">
        <v>0</v>
      </c>
      <c r="U59" s="173">
        <f t="shared" si="8"/>
        <v>0</v>
      </c>
      <c r="V59" s="175"/>
      <c r="W59" s="175"/>
      <c r="X59" s="175"/>
      <c r="Y59" s="175"/>
      <c r="Z59" s="175"/>
      <c r="AA59" s="175"/>
      <c r="AB59" s="175"/>
      <c r="AC59" s="175"/>
      <c r="AD59" s="175"/>
      <c r="AE59" s="175" t="s">
        <v>144</v>
      </c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outlineLevel="1" x14ac:dyDescent="0.25">
      <c r="A60" s="166">
        <v>43</v>
      </c>
      <c r="B60" s="167"/>
      <c r="C60" s="168"/>
      <c r="D60" s="169"/>
      <c r="E60" s="170"/>
      <c r="F60" s="171"/>
      <c r="G60" s="172"/>
      <c r="H60" s="172"/>
      <c r="I60" s="172"/>
      <c r="J60" s="172"/>
      <c r="K60" s="172"/>
      <c r="L60" s="172"/>
      <c r="M60" s="172"/>
      <c r="N60" s="173"/>
      <c r="O60" s="173"/>
      <c r="P60" s="173">
        <v>0.02</v>
      </c>
      <c r="Q60" s="173">
        <f t="shared" si="7"/>
        <v>0</v>
      </c>
      <c r="R60" s="173"/>
      <c r="S60" s="173"/>
      <c r="T60" s="174">
        <v>0.24</v>
      </c>
      <c r="U60" s="173">
        <f t="shared" si="8"/>
        <v>0</v>
      </c>
      <c r="V60" s="175"/>
      <c r="W60" s="175"/>
      <c r="X60" s="175"/>
      <c r="Y60" s="175"/>
      <c r="Z60" s="175"/>
      <c r="AA60" s="175"/>
      <c r="AB60" s="175"/>
      <c r="AC60" s="175"/>
      <c r="AD60" s="175"/>
      <c r="AE60" s="175" t="s">
        <v>144</v>
      </c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outlineLevel="1" x14ac:dyDescent="0.25">
      <c r="A61" s="166">
        <v>44</v>
      </c>
      <c r="B61" s="167"/>
      <c r="C61" s="168"/>
      <c r="D61" s="169"/>
      <c r="E61" s="170"/>
      <c r="F61" s="171"/>
      <c r="G61" s="172"/>
      <c r="H61" s="172"/>
      <c r="I61" s="172"/>
      <c r="J61" s="172"/>
      <c r="K61" s="172"/>
      <c r="L61" s="172"/>
      <c r="M61" s="172"/>
      <c r="N61" s="173"/>
      <c r="O61" s="173"/>
      <c r="P61" s="173">
        <v>0.02</v>
      </c>
      <c r="Q61" s="173">
        <f t="shared" si="7"/>
        <v>0</v>
      </c>
      <c r="R61" s="173"/>
      <c r="S61" s="173"/>
      <c r="T61" s="174">
        <v>0.14699999999999999</v>
      </c>
      <c r="U61" s="173">
        <f t="shared" si="8"/>
        <v>0</v>
      </c>
      <c r="V61" s="175"/>
      <c r="W61" s="175"/>
      <c r="X61" s="175"/>
      <c r="Y61" s="175"/>
      <c r="Z61" s="175"/>
      <c r="AA61" s="175"/>
      <c r="AB61" s="175"/>
      <c r="AC61" s="175"/>
      <c r="AD61" s="175"/>
      <c r="AE61" s="175" t="s">
        <v>144</v>
      </c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 x14ac:dyDescent="0.25">
      <c r="A62" s="166">
        <v>45</v>
      </c>
      <c r="B62" s="167"/>
      <c r="C62" s="168"/>
      <c r="D62" s="169"/>
      <c r="E62" s="170"/>
      <c r="F62" s="171"/>
      <c r="G62" s="172"/>
      <c r="H62" s="172"/>
      <c r="I62" s="172"/>
      <c r="J62" s="172"/>
      <c r="K62" s="172"/>
      <c r="L62" s="172"/>
      <c r="M62" s="172"/>
      <c r="N62" s="173"/>
      <c r="O62" s="173"/>
      <c r="P62" s="173">
        <v>0</v>
      </c>
      <c r="Q62" s="173">
        <f t="shared" si="7"/>
        <v>0</v>
      </c>
      <c r="R62" s="173"/>
      <c r="S62" s="173"/>
      <c r="T62" s="174">
        <v>0</v>
      </c>
      <c r="U62" s="173">
        <f t="shared" si="8"/>
        <v>0</v>
      </c>
      <c r="V62" s="175"/>
      <c r="W62" s="175"/>
      <c r="X62" s="175"/>
      <c r="Y62" s="175"/>
      <c r="Z62" s="175"/>
      <c r="AA62" s="175"/>
      <c r="AB62" s="175"/>
      <c r="AC62" s="175"/>
      <c r="AD62" s="175"/>
      <c r="AE62" s="175" t="s">
        <v>144</v>
      </c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x14ac:dyDescent="0.25">
      <c r="A63" s="176" t="s">
        <v>139</v>
      </c>
      <c r="B63" s="177" t="s">
        <v>72</v>
      </c>
      <c r="C63" s="178" t="s">
        <v>73</v>
      </c>
      <c r="D63" s="179"/>
      <c r="E63" s="180"/>
      <c r="F63" s="181"/>
      <c r="G63" s="181">
        <f>SUMIF(AE64:AE74,"&lt;&gt;NOR",G64:G74)</f>
        <v>25144.460000000003</v>
      </c>
      <c r="H63" s="181"/>
      <c r="I63" s="181">
        <f>SUM(I64:I74)</f>
        <v>0</v>
      </c>
      <c r="J63" s="181"/>
      <c r="K63" s="181">
        <f>SUM(K64:K74)</f>
        <v>0</v>
      </c>
      <c r="L63" s="181"/>
      <c r="M63" s="181">
        <f>SUM(M64:M74)</f>
        <v>30424.796600000001</v>
      </c>
      <c r="N63" s="182"/>
      <c r="O63" s="182">
        <f>SUM(O64:O74)</f>
        <v>5.1999999999999995E-4</v>
      </c>
      <c r="P63" s="182"/>
      <c r="Q63" s="182">
        <f>SUM(Q64:Q74)</f>
        <v>2.0093999999999999</v>
      </c>
      <c r="R63" s="182"/>
      <c r="S63" s="182"/>
      <c r="T63" s="183"/>
      <c r="U63" s="182">
        <f>SUM(U64:U74)</f>
        <v>23.880000000000003</v>
      </c>
      <c r="AE63" s="149" t="s">
        <v>140</v>
      </c>
    </row>
    <row r="64" spans="1:60" outlineLevel="1" x14ac:dyDescent="0.25">
      <c r="A64" s="166">
        <v>46</v>
      </c>
      <c r="B64" s="167" t="s">
        <v>209</v>
      </c>
      <c r="C64" s="168" t="s">
        <v>210</v>
      </c>
      <c r="D64" s="169" t="s">
        <v>143</v>
      </c>
      <c r="E64" s="170">
        <v>0.28499999999999998</v>
      </c>
      <c r="F64" s="171">
        <v>2220</v>
      </c>
      <c r="G64" s="172">
        <f t="shared" ref="G64:G74" si="9">ROUND(E64*F64,2)</f>
        <v>632.70000000000005</v>
      </c>
      <c r="H64" s="172"/>
      <c r="I64" s="172">
        <f t="shared" ref="I64:I74" si="10">ROUND(E64*H64,2)</f>
        <v>0</v>
      </c>
      <c r="J64" s="172"/>
      <c r="K64" s="172">
        <f t="shared" ref="K64:K74" si="11">ROUND(E64*J64,2)</f>
        <v>0</v>
      </c>
      <c r="L64" s="172">
        <v>21</v>
      </c>
      <c r="M64" s="172">
        <f t="shared" ref="M64:M74" si="12">G64*(1+L64/100)</f>
        <v>765.56700000000001</v>
      </c>
      <c r="N64" s="173">
        <v>1.82E-3</v>
      </c>
      <c r="O64" s="173">
        <f t="shared" ref="O64:O74" si="13">ROUND(E64*N64,5)</f>
        <v>5.1999999999999995E-4</v>
      </c>
      <c r="P64" s="173">
        <v>1.8</v>
      </c>
      <c r="Q64" s="173">
        <f t="shared" ref="Q64:Q74" si="14">ROUND(E64*P64,5)</f>
        <v>0.51300000000000001</v>
      </c>
      <c r="R64" s="173"/>
      <c r="S64" s="173"/>
      <c r="T64" s="174">
        <v>5.016</v>
      </c>
      <c r="U64" s="173">
        <f t="shared" ref="U64:U74" si="15">ROUND(E64*T64,2)</f>
        <v>1.43</v>
      </c>
      <c r="V64" s="175"/>
      <c r="W64" s="175"/>
      <c r="X64" s="175"/>
      <c r="Y64" s="175"/>
      <c r="Z64" s="175"/>
      <c r="AA64" s="175"/>
      <c r="AB64" s="175"/>
      <c r="AC64" s="175"/>
      <c r="AD64" s="175"/>
      <c r="AE64" s="175" t="s">
        <v>144</v>
      </c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outlineLevel="1" x14ac:dyDescent="0.25">
      <c r="A65" s="166">
        <v>47</v>
      </c>
      <c r="B65" s="167" t="s">
        <v>211</v>
      </c>
      <c r="C65" s="168" t="s">
        <v>212</v>
      </c>
      <c r="D65" s="169" t="s">
        <v>151</v>
      </c>
      <c r="E65" s="170">
        <v>9.1869999999999994</v>
      </c>
      <c r="F65" s="171">
        <v>210</v>
      </c>
      <c r="G65" s="172">
        <f t="shared" si="9"/>
        <v>1929.27</v>
      </c>
      <c r="H65" s="172"/>
      <c r="I65" s="172">
        <f t="shared" si="10"/>
        <v>0</v>
      </c>
      <c r="J65" s="172"/>
      <c r="K65" s="172">
        <f t="shared" si="11"/>
        <v>0</v>
      </c>
      <c r="L65" s="172">
        <v>21</v>
      </c>
      <c r="M65" s="172">
        <f t="shared" si="12"/>
        <v>2334.4166999999998</v>
      </c>
      <c r="N65" s="173">
        <v>0</v>
      </c>
      <c r="O65" s="173">
        <f t="shared" si="13"/>
        <v>0</v>
      </c>
      <c r="P65" s="173">
        <v>6.8000000000000005E-2</v>
      </c>
      <c r="Q65" s="173">
        <f t="shared" si="14"/>
        <v>0.62472000000000005</v>
      </c>
      <c r="R65" s="173"/>
      <c r="S65" s="173"/>
      <c r="T65" s="174">
        <v>0.48</v>
      </c>
      <c r="U65" s="173">
        <f t="shared" si="15"/>
        <v>4.41</v>
      </c>
      <c r="V65" s="175"/>
      <c r="W65" s="175"/>
      <c r="X65" s="175"/>
      <c r="Y65" s="175"/>
      <c r="Z65" s="175"/>
      <c r="AA65" s="175"/>
      <c r="AB65" s="175"/>
      <c r="AC65" s="175"/>
      <c r="AD65" s="175"/>
      <c r="AE65" s="175" t="s">
        <v>144</v>
      </c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outlineLevel="1" x14ac:dyDescent="0.25">
      <c r="A66" s="166">
        <v>48</v>
      </c>
      <c r="B66" s="167" t="s">
        <v>213</v>
      </c>
      <c r="C66" s="168" t="s">
        <v>214</v>
      </c>
      <c r="D66" s="169" t="s">
        <v>151</v>
      </c>
      <c r="E66" s="170">
        <v>40.393999999999998</v>
      </c>
      <c r="F66" s="171">
        <v>60</v>
      </c>
      <c r="G66" s="172">
        <f t="shared" si="9"/>
        <v>2423.64</v>
      </c>
      <c r="H66" s="172"/>
      <c r="I66" s="172">
        <f t="shared" si="10"/>
        <v>0</v>
      </c>
      <c r="J66" s="172"/>
      <c r="K66" s="172">
        <f t="shared" si="11"/>
        <v>0</v>
      </c>
      <c r="L66" s="172">
        <v>21</v>
      </c>
      <c r="M66" s="172">
        <f t="shared" si="12"/>
        <v>2932.6043999999997</v>
      </c>
      <c r="N66" s="173">
        <v>0</v>
      </c>
      <c r="O66" s="173">
        <f t="shared" si="13"/>
        <v>0</v>
      </c>
      <c r="P66" s="173">
        <v>0.01</v>
      </c>
      <c r="Q66" s="173">
        <f t="shared" si="14"/>
        <v>0.40394000000000002</v>
      </c>
      <c r="R66" s="173"/>
      <c r="S66" s="173"/>
      <c r="T66" s="174">
        <v>0.1</v>
      </c>
      <c r="U66" s="173">
        <f t="shared" si="15"/>
        <v>4.04</v>
      </c>
      <c r="V66" s="175"/>
      <c r="W66" s="175"/>
      <c r="X66" s="175"/>
      <c r="Y66" s="175"/>
      <c r="Z66" s="175"/>
      <c r="AA66" s="175"/>
      <c r="AB66" s="175"/>
      <c r="AC66" s="175"/>
      <c r="AD66" s="175"/>
      <c r="AE66" s="175" t="s">
        <v>144</v>
      </c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75"/>
      <c r="BB66" s="175"/>
      <c r="BC66" s="175"/>
      <c r="BD66" s="175"/>
      <c r="BE66" s="175"/>
      <c r="BF66" s="175"/>
      <c r="BG66" s="175"/>
      <c r="BH66" s="175"/>
    </row>
    <row r="67" spans="1:60" outlineLevel="1" x14ac:dyDescent="0.25">
      <c r="A67" s="166">
        <v>49</v>
      </c>
      <c r="B67" s="167" t="s">
        <v>215</v>
      </c>
      <c r="C67" s="168" t="s">
        <v>216</v>
      </c>
      <c r="D67" s="169" t="s">
        <v>151</v>
      </c>
      <c r="E67" s="170">
        <v>41.774000000000001</v>
      </c>
      <c r="F67" s="171">
        <v>50</v>
      </c>
      <c r="G67" s="172">
        <f t="shared" si="9"/>
        <v>2088.6999999999998</v>
      </c>
      <c r="H67" s="172"/>
      <c r="I67" s="172">
        <f t="shared" si="10"/>
        <v>0</v>
      </c>
      <c r="J67" s="172"/>
      <c r="K67" s="172">
        <f t="shared" si="11"/>
        <v>0</v>
      </c>
      <c r="L67" s="172">
        <v>21</v>
      </c>
      <c r="M67" s="172">
        <f t="shared" si="12"/>
        <v>2527.3269999999998</v>
      </c>
      <c r="N67" s="173">
        <v>0</v>
      </c>
      <c r="O67" s="173">
        <f t="shared" si="13"/>
        <v>0</v>
      </c>
      <c r="P67" s="173">
        <v>0.01</v>
      </c>
      <c r="Q67" s="173">
        <f t="shared" si="14"/>
        <v>0.41774</v>
      </c>
      <c r="R67" s="173"/>
      <c r="S67" s="173"/>
      <c r="T67" s="174">
        <v>0.08</v>
      </c>
      <c r="U67" s="173">
        <f t="shared" si="15"/>
        <v>3.34</v>
      </c>
      <c r="V67" s="175"/>
      <c r="W67" s="175"/>
      <c r="X67" s="175"/>
      <c r="Y67" s="175"/>
      <c r="Z67" s="175"/>
      <c r="AA67" s="175"/>
      <c r="AB67" s="175"/>
      <c r="AC67" s="175"/>
      <c r="AD67" s="175"/>
      <c r="AE67" s="175" t="s">
        <v>144</v>
      </c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outlineLevel="1" x14ac:dyDescent="0.25">
      <c r="A68" s="166">
        <v>50</v>
      </c>
      <c r="B68" s="167" t="s">
        <v>217</v>
      </c>
      <c r="C68" s="168" t="s">
        <v>218</v>
      </c>
      <c r="D68" s="169" t="s">
        <v>190</v>
      </c>
      <c r="E68" s="170">
        <v>2</v>
      </c>
      <c r="F68" s="171">
        <v>450</v>
      </c>
      <c r="G68" s="172">
        <f t="shared" si="9"/>
        <v>900</v>
      </c>
      <c r="H68" s="172"/>
      <c r="I68" s="172">
        <f t="shared" si="10"/>
        <v>0</v>
      </c>
      <c r="J68" s="172"/>
      <c r="K68" s="172">
        <f t="shared" si="11"/>
        <v>0</v>
      </c>
      <c r="L68" s="172">
        <v>21</v>
      </c>
      <c r="M68" s="172">
        <f t="shared" si="12"/>
        <v>1089</v>
      </c>
      <c r="N68" s="173">
        <v>0</v>
      </c>
      <c r="O68" s="173">
        <f t="shared" si="13"/>
        <v>0</v>
      </c>
      <c r="P68" s="173">
        <v>2.5000000000000001E-2</v>
      </c>
      <c r="Q68" s="173">
        <f t="shared" si="14"/>
        <v>0.05</v>
      </c>
      <c r="R68" s="173"/>
      <c r="S68" s="173"/>
      <c r="T68" s="174">
        <v>0.41799999999999998</v>
      </c>
      <c r="U68" s="173">
        <f t="shared" si="15"/>
        <v>0.84</v>
      </c>
      <c r="V68" s="175"/>
      <c r="W68" s="175"/>
      <c r="X68" s="175"/>
      <c r="Y68" s="175"/>
      <c r="Z68" s="175"/>
      <c r="AA68" s="175"/>
      <c r="AB68" s="175"/>
      <c r="AC68" s="175"/>
      <c r="AD68" s="175"/>
      <c r="AE68" s="175" t="s">
        <v>144</v>
      </c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 x14ac:dyDescent="0.25">
      <c r="A69" s="166">
        <v>51</v>
      </c>
      <c r="B69" s="167" t="s">
        <v>219</v>
      </c>
      <c r="C69" s="168" t="s">
        <v>220</v>
      </c>
      <c r="D69" s="169" t="s">
        <v>221</v>
      </c>
      <c r="E69" s="170">
        <v>4.6619999999999999</v>
      </c>
      <c r="F69" s="171">
        <v>400</v>
      </c>
      <c r="G69" s="172">
        <f t="shared" si="9"/>
        <v>1864.8</v>
      </c>
      <c r="H69" s="172"/>
      <c r="I69" s="172">
        <f t="shared" si="10"/>
        <v>0</v>
      </c>
      <c r="J69" s="172"/>
      <c r="K69" s="172">
        <f t="shared" si="11"/>
        <v>0</v>
      </c>
      <c r="L69" s="172">
        <v>21</v>
      </c>
      <c r="M69" s="172">
        <f t="shared" si="12"/>
        <v>2256.4079999999999</v>
      </c>
      <c r="N69" s="173">
        <v>0</v>
      </c>
      <c r="O69" s="173">
        <f t="shared" si="13"/>
        <v>0</v>
      </c>
      <c r="P69" s="173">
        <v>0</v>
      </c>
      <c r="Q69" s="173">
        <f t="shared" si="14"/>
        <v>0</v>
      </c>
      <c r="R69" s="173"/>
      <c r="S69" s="173"/>
      <c r="T69" s="174">
        <v>0.94199999999999995</v>
      </c>
      <c r="U69" s="173">
        <f t="shared" si="15"/>
        <v>4.3899999999999997</v>
      </c>
      <c r="V69" s="175"/>
      <c r="W69" s="175"/>
      <c r="X69" s="175"/>
      <c r="Y69" s="175"/>
      <c r="Z69" s="175"/>
      <c r="AA69" s="175"/>
      <c r="AB69" s="175"/>
      <c r="AC69" s="175"/>
      <c r="AD69" s="175"/>
      <c r="AE69" s="175" t="s">
        <v>144</v>
      </c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outlineLevel="1" x14ac:dyDescent="0.25">
      <c r="A70" s="166">
        <v>52</v>
      </c>
      <c r="B70" s="167" t="s">
        <v>222</v>
      </c>
      <c r="C70" s="168" t="s">
        <v>223</v>
      </c>
      <c r="D70" s="169" t="s">
        <v>221</v>
      </c>
      <c r="E70" s="170">
        <v>9.3239999999999998</v>
      </c>
      <c r="F70" s="171">
        <v>50</v>
      </c>
      <c r="G70" s="172">
        <f t="shared" si="9"/>
        <v>466.2</v>
      </c>
      <c r="H70" s="172"/>
      <c r="I70" s="172">
        <f t="shared" si="10"/>
        <v>0</v>
      </c>
      <c r="J70" s="172"/>
      <c r="K70" s="172">
        <f t="shared" si="11"/>
        <v>0</v>
      </c>
      <c r="L70" s="172">
        <v>21</v>
      </c>
      <c r="M70" s="172">
        <f t="shared" si="12"/>
        <v>564.10199999999998</v>
      </c>
      <c r="N70" s="173">
        <v>0</v>
      </c>
      <c r="O70" s="173">
        <f t="shared" si="13"/>
        <v>0</v>
      </c>
      <c r="P70" s="173">
        <v>0</v>
      </c>
      <c r="Q70" s="173">
        <f t="shared" si="14"/>
        <v>0</v>
      </c>
      <c r="R70" s="173"/>
      <c r="S70" s="173"/>
      <c r="T70" s="174">
        <v>0.105</v>
      </c>
      <c r="U70" s="173">
        <f t="shared" si="15"/>
        <v>0.98</v>
      </c>
      <c r="V70" s="175"/>
      <c r="W70" s="175"/>
      <c r="X70" s="175"/>
      <c r="Y70" s="175"/>
      <c r="Z70" s="175"/>
      <c r="AA70" s="175"/>
      <c r="AB70" s="175"/>
      <c r="AC70" s="175"/>
      <c r="AD70" s="175"/>
      <c r="AE70" s="175" t="s">
        <v>144</v>
      </c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 x14ac:dyDescent="0.25">
      <c r="A71" s="166">
        <v>53</v>
      </c>
      <c r="B71" s="167" t="s">
        <v>224</v>
      </c>
      <c r="C71" s="168" t="s">
        <v>225</v>
      </c>
      <c r="D71" s="169" t="s">
        <v>221</v>
      </c>
      <c r="E71" s="170">
        <v>2.331</v>
      </c>
      <c r="F71" s="171">
        <v>1150</v>
      </c>
      <c r="G71" s="172">
        <f t="shared" si="9"/>
        <v>2680.65</v>
      </c>
      <c r="H71" s="172"/>
      <c r="I71" s="172">
        <f t="shared" si="10"/>
        <v>0</v>
      </c>
      <c r="J71" s="172"/>
      <c r="K71" s="172">
        <f t="shared" si="11"/>
        <v>0</v>
      </c>
      <c r="L71" s="172">
        <v>21</v>
      </c>
      <c r="M71" s="172">
        <f t="shared" si="12"/>
        <v>3243.5864999999999</v>
      </c>
      <c r="N71" s="173">
        <v>0</v>
      </c>
      <c r="O71" s="173">
        <f t="shared" si="13"/>
        <v>0</v>
      </c>
      <c r="P71" s="173">
        <v>0</v>
      </c>
      <c r="Q71" s="173">
        <f t="shared" si="14"/>
        <v>0</v>
      </c>
      <c r="R71" s="173"/>
      <c r="S71" s="173"/>
      <c r="T71" s="174">
        <v>0.93300000000000005</v>
      </c>
      <c r="U71" s="173">
        <f t="shared" si="15"/>
        <v>2.17</v>
      </c>
      <c r="V71" s="175"/>
      <c r="W71" s="175"/>
      <c r="X71" s="175"/>
      <c r="Y71" s="175"/>
      <c r="Z71" s="175"/>
      <c r="AA71" s="175"/>
      <c r="AB71" s="175"/>
      <c r="AC71" s="175"/>
      <c r="AD71" s="175"/>
      <c r="AE71" s="175" t="s">
        <v>144</v>
      </c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 x14ac:dyDescent="0.25">
      <c r="A72" s="166">
        <v>54</v>
      </c>
      <c r="B72" s="167" t="s">
        <v>226</v>
      </c>
      <c r="C72" s="168" t="s">
        <v>227</v>
      </c>
      <c r="D72" s="169" t="s">
        <v>221</v>
      </c>
      <c r="E72" s="170">
        <v>4.6619999999999999</v>
      </c>
      <c r="F72" s="171">
        <v>300</v>
      </c>
      <c r="G72" s="172">
        <f t="shared" si="9"/>
        <v>1398.6</v>
      </c>
      <c r="H72" s="172"/>
      <c r="I72" s="172">
        <f t="shared" si="10"/>
        <v>0</v>
      </c>
      <c r="J72" s="172"/>
      <c r="K72" s="172">
        <f t="shared" si="11"/>
        <v>0</v>
      </c>
      <c r="L72" s="172">
        <v>21</v>
      </c>
      <c r="M72" s="172">
        <f t="shared" si="12"/>
        <v>1692.3059999999998</v>
      </c>
      <c r="N72" s="173">
        <v>0</v>
      </c>
      <c r="O72" s="173">
        <f t="shared" si="13"/>
        <v>0</v>
      </c>
      <c r="P72" s="173">
        <v>0</v>
      </c>
      <c r="Q72" s="173">
        <f t="shared" si="14"/>
        <v>0</v>
      </c>
      <c r="R72" s="173"/>
      <c r="S72" s="173"/>
      <c r="T72" s="174">
        <v>0.49</v>
      </c>
      <c r="U72" s="173">
        <f t="shared" si="15"/>
        <v>2.2799999999999998</v>
      </c>
      <c r="V72" s="175"/>
      <c r="W72" s="175"/>
      <c r="X72" s="175"/>
      <c r="Y72" s="175"/>
      <c r="Z72" s="175"/>
      <c r="AA72" s="175"/>
      <c r="AB72" s="175"/>
      <c r="AC72" s="175"/>
      <c r="AD72" s="175"/>
      <c r="AE72" s="175" t="s">
        <v>144</v>
      </c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outlineLevel="1" x14ac:dyDescent="0.25">
      <c r="A73" s="166">
        <v>55</v>
      </c>
      <c r="B73" s="167" t="s">
        <v>228</v>
      </c>
      <c r="C73" s="168" t="s">
        <v>229</v>
      </c>
      <c r="D73" s="169" t="s">
        <v>221</v>
      </c>
      <c r="E73" s="170">
        <v>65.268000000000001</v>
      </c>
      <c r="F73" s="171">
        <v>25</v>
      </c>
      <c r="G73" s="172">
        <f t="shared" si="9"/>
        <v>1631.7</v>
      </c>
      <c r="H73" s="172"/>
      <c r="I73" s="172">
        <f t="shared" si="10"/>
        <v>0</v>
      </c>
      <c r="J73" s="172"/>
      <c r="K73" s="172">
        <f t="shared" si="11"/>
        <v>0</v>
      </c>
      <c r="L73" s="172">
        <v>21</v>
      </c>
      <c r="M73" s="172">
        <f t="shared" si="12"/>
        <v>1974.357</v>
      </c>
      <c r="N73" s="173">
        <v>0</v>
      </c>
      <c r="O73" s="173">
        <f t="shared" si="13"/>
        <v>0</v>
      </c>
      <c r="P73" s="173">
        <v>0</v>
      </c>
      <c r="Q73" s="173">
        <f t="shared" si="14"/>
        <v>0</v>
      </c>
      <c r="R73" s="173"/>
      <c r="S73" s="173"/>
      <c r="T73" s="174">
        <v>0</v>
      </c>
      <c r="U73" s="173">
        <f t="shared" si="15"/>
        <v>0</v>
      </c>
      <c r="V73" s="175"/>
      <c r="W73" s="175"/>
      <c r="X73" s="175"/>
      <c r="Y73" s="175"/>
      <c r="Z73" s="175"/>
      <c r="AA73" s="175"/>
      <c r="AB73" s="175"/>
      <c r="AC73" s="175"/>
      <c r="AD73" s="175"/>
      <c r="AE73" s="175" t="s">
        <v>144</v>
      </c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ht="20.399999999999999" outlineLevel="1" x14ac:dyDescent="0.25">
      <c r="A74" s="166">
        <v>56</v>
      </c>
      <c r="B74" s="167" t="s">
        <v>230</v>
      </c>
      <c r="C74" s="168" t="s">
        <v>231</v>
      </c>
      <c r="D74" s="169" t="s">
        <v>221</v>
      </c>
      <c r="E74" s="170">
        <v>4.6619999999999999</v>
      </c>
      <c r="F74" s="171">
        <v>1958</v>
      </c>
      <c r="G74" s="172">
        <f t="shared" si="9"/>
        <v>9128.2000000000007</v>
      </c>
      <c r="H74" s="172"/>
      <c r="I74" s="172">
        <f t="shared" si="10"/>
        <v>0</v>
      </c>
      <c r="J74" s="172"/>
      <c r="K74" s="172">
        <f t="shared" si="11"/>
        <v>0</v>
      </c>
      <c r="L74" s="172">
        <v>21</v>
      </c>
      <c r="M74" s="172">
        <f t="shared" si="12"/>
        <v>11045.122000000001</v>
      </c>
      <c r="N74" s="173">
        <v>0</v>
      </c>
      <c r="O74" s="173">
        <f t="shared" si="13"/>
        <v>0</v>
      </c>
      <c r="P74" s="173">
        <v>0</v>
      </c>
      <c r="Q74" s="173">
        <f t="shared" si="14"/>
        <v>0</v>
      </c>
      <c r="R74" s="173"/>
      <c r="S74" s="173"/>
      <c r="T74" s="174">
        <v>0</v>
      </c>
      <c r="U74" s="173">
        <f t="shared" si="15"/>
        <v>0</v>
      </c>
      <c r="V74" s="175"/>
      <c r="W74" s="175"/>
      <c r="X74" s="175"/>
      <c r="Y74" s="175"/>
      <c r="Z74" s="175"/>
      <c r="AA74" s="175"/>
      <c r="AB74" s="175"/>
      <c r="AC74" s="175"/>
      <c r="AD74" s="175"/>
      <c r="AE74" s="175" t="s">
        <v>144</v>
      </c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x14ac:dyDescent="0.25">
      <c r="A75" s="176" t="s">
        <v>139</v>
      </c>
      <c r="B75" s="177" t="s">
        <v>74</v>
      </c>
      <c r="C75" s="178" t="s">
        <v>75</v>
      </c>
      <c r="D75" s="179"/>
      <c r="E75" s="180"/>
      <c r="F75" s="181"/>
      <c r="G75" s="181">
        <f>SUMIF(AE76:AE76,"&lt;&gt;NOR",G76:G76)</f>
        <v>12335.22</v>
      </c>
      <c r="H75" s="181"/>
      <c r="I75" s="181">
        <f>SUM(I76:I76)</f>
        <v>0</v>
      </c>
      <c r="J75" s="181"/>
      <c r="K75" s="181">
        <f>SUM(K76:K76)</f>
        <v>0</v>
      </c>
      <c r="L75" s="181"/>
      <c r="M75" s="181">
        <f>SUM(M76:M76)</f>
        <v>14925.616199999999</v>
      </c>
      <c r="N75" s="182"/>
      <c r="O75" s="182">
        <f>SUM(O76:O76)</f>
        <v>0</v>
      </c>
      <c r="P75" s="182"/>
      <c r="Q75" s="182">
        <f>SUM(Q76:Q76)</f>
        <v>0</v>
      </c>
      <c r="R75" s="182"/>
      <c r="S75" s="182"/>
      <c r="T75" s="183"/>
      <c r="U75" s="182">
        <f>SUM(U76:U76)</f>
        <v>27.07</v>
      </c>
      <c r="AE75" s="149" t="s">
        <v>140</v>
      </c>
    </row>
    <row r="76" spans="1:60" outlineLevel="1" x14ac:dyDescent="0.25">
      <c r="A76" s="166">
        <v>57</v>
      </c>
      <c r="B76" s="167" t="s">
        <v>232</v>
      </c>
      <c r="C76" s="168" t="s">
        <v>233</v>
      </c>
      <c r="D76" s="169" t="s">
        <v>221</v>
      </c>
      <c r="E76" s="170">
        <v>14.31</v>
      </c>
      <c r="F76" s="171">
        <v>862</v>
      </c>
      <c r="G76" s="172">
        <f>ROUND(E76*F76,2)</f>
        <v>12335.22</v>
      </c>
      <c r="H76" s="172"/>
      <c r="I76" s="172">
        <f>ROUND(E76*H76,2)</f>
        <v>0</v>
      </c>
      <c r="J76" s="172"/>
      <c r="K76" s="172">
        <f>ROUND(E76*J76,2)</f>
        <v>0</v>
      </c>
      <c r="L76" s="172">
        <v>21</v>
      </c>
      <c r="M76" s="172">
        <f>G76*(1+L76/100)</f>
        <v>14925.616199999999</v>
      </c>
      <c r="N76" s="173">
        <v>0</v>
      </c>
      <c r="O76" s="173">
        <f>ROUND(E76*N76,5)</f>
        <v>0</v>
      </c>
      <c r="P76" s="173">
        <v>0</v>
      </c>
      <c r="Q76" s="173">
        <f>ROUND(E76*P76,5)</f>
        <v>0</v>
      </c>
      <c r="R76" s="173"/>
      <c r="S76" s="173"/>
      <c r="T76" s="174">
        <v>1.8919999999999999</v>
      </c>
      <c r="U76" s="173">
        <f>ROUND(E76*T76,2)</f>
        <v>27.07</v>
      </c>
      <c r="V76" s="175"/>
      <c r="W76" s="175"/>
      <c r="X76" s="175"/>
      <c r="Y76" s="175"/>
      <c r="Z76" s="175"/>
      <c r="AA76" s="175"/>
      <c r="AB76" s="175"/>
      <c r="AC76" s="175"/>
      <c r="AD76" s="175"/>
      <c r="AE76" s="175" t="s">
        <v>144</v>
      </c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x14ac:dyDescent="0.25">
      <c r="A77" s="176" t="s">
        <v>139</v>
      </c>
      <c r="B77" s="177" t="s">
        <v>76</v>
      </c>
      <c r="C77" s="178" t="s">
        <v>77</v>
      </c>
      <c r="D77" s="179"/>
      <c r="E77" s="180"/>
      <c r="F77" s="181"/>
      <c r="G77" s="181">
        <f>SUMIF(AE78:AE82,"&lt;&gt;NOR",G78:G82)</f>
        <v>9926.07</v>
      </c>
      <c r="H77" s="181"/>
      <c r="I77" s="181">
        <f>SUM(I78:I82)</f>
        <v>0</v>
      </c>
      <c r="J77" s="181"/>
      <c r="K77" s="181">
        <f>SUM(K78:K82)</f>
        <v>0</v>
      </c>
      <c r="L77" s="181"/>
      <c r="M77" s="181">
        <f>SUM(M78:M82)</f>
        <v>12010.5447</v>
      </c>
      <c r="N77" s="182"/>
      <c r="O77" s="182">
        <f>SUM(O78:O82)</f>
        <v>5.1560000000000002E-2</v>
      </c>
      <c r="P77" s="182"/>
      <c r="Q77" s="182">
        <f>SUM(Q78:Q82)</f>
        <v>0</v>
      </c>
      <c r="R77" s="182"/>
      <c r="S77" s="182"/>
      <c r="T77" s="183"/>
      <c r="U77" s="182">
        <f>SUM(U78:U82)</f>
        <v>7.31</v>
      </c>
      <c r="AE77" s="149" t="s">
        <v>140</v>
      </c>
    </row>
    <row r="78" spans="1:60" ht="20.399999999999999" outlineLevel="1" x14ac:dyDescent="0.25">
      <c r="A78" s="166">
        <v>58</v>
      </c>
      <c r="B78" s="167" t="s">
        <v>234</v>
      </c>
      <c r="C78" s="168" t="s">
        <v>235</v>
      </c>
      <c r="D78" s="169" t="s">
        <v>151</v>
      </c>
      <c r="E78" s="170">
        <v>4.34</v>
      </c>
      <c r="F78" s="171">
        <v>169</v>
      </c>
      <c r="G78" s="172">
        <f>ROUND(E78*F78,2)</f>
        <v>733.46</v>
      </c>
      <c r="H78" s="172"/>
      <c r="I78" s="172">
        <f>ROUND(E78*H78,2)</f>
        <v>0</v>
      </c>
      <c r="J78" s="172"/>
      <c r="K78" s="172">
        <f>ROUND(E78*J78,2)</f>
        <v>0</v>
      </c>
      <c r="L78" s="172">
        <v>21</v>
      </c>
      <c r="M78" s="172">
        <f>G78*(1+L78/100)</f>
        <v>887.48660000000007</v>
      </c>
      <c r="N78" s="173">
        <v>1.7000000000000001E-4</v>
      </c>
      <c r="O78" s="173">
        <f>ROUND(E78*N78,5)</f>
        <v>7.3999999999999999E-4</v>
      </c>
      <c r="P78" s="173">
        <v>0</v>
      </c>
      <c r="Q78" s="173">
        <f>ROUND(E78*P78,5)</f>
        <v>0</v>
      </c>
      <c r="R78" s="173"/>
      <c r="S78" s="173"/>
      <c r="T78" s="174">
        <v>0.16</v>
      </c>
      <c r="U78" s="173">
        <f>ROUND(E78*T78,2)</f>
        <v>0.69</v>
      </c>
      <c r="V78" s="175"/>
      <c r="W78" s="175"/>
      <c r="X78" s="175"/>
      <c r="Y78" s="175"/>
      <c r="Z78" s="175"/>
      <c r="AA78" s="175"/>
      <c r="AB78" s="175"/>
      <c r="AC78" s="175"/>
      <c r="AD78" s="175"/>
      <c r="AE78" s="175" t="s">
        <v>144</v>
      </c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ht="20.399999999999999" outlineLevel="1" x14ac:dyDescent="0.25">
      <c r="A79" s="166">
        <v>59</v>
      </c>
      <c r="B79" s="167" t="s">
        <v>236</v>
      </c>
      <c r="C79" s="168" t="s">
        <v>237</v>
      </c>
      <c r="D79" s="169" t="s">
        <v>173</v>
      </c>
      <c r="E79" s="170">
        <v>9.9649999999999999</v>
      </c>
      <c r="F79" s="171">
        <v>178</v>
      </c>
      <c r="G79" s="172">
        <f>ROUND(E79*F79,2)</f>
        <v>1773.77</v>
      </c>
      <c r="H79" s="172"/>
      <c r="I79" s="172">
        <f>ROUND(E79*H79,2)</f>
        <v>0</v>
      </c>
      <c r="J79" s="172"/>
      <c r="K79" s="172">
        <f>ROUND(E79*J79,2)</f>
        <v>0</v>
      </c>
      <c r="L79" s="172">
        <v>21</v>
      </c>
      <c r="M79" s="172">
        <f>G79*(1+L79/100)</f>
        <v>2146.2617</v>
      </c>
      <c r="N79" s="173">
        <v>5.2999999999999998E-4</v>
      </c>
      <c r="O79" s="173">
        <f>ROUND(E79*N79,5)</f>
        <v>5.28E-3</v>
      </c>
      <c r="P79" s="173">
        <v>0</v>
      </c>
      <c r="Q79" s="173">
        <f>ROUND(E79*P79,5)</f>
        <v>0</v>
      </c>
      <c r="R79" s="173"/>
      <c r="S79" s="173"/>
      <c r="T79" s="174">
        <v>0.1</v>
      </c>
      <c r="U79" s="173">
        <f>ROUND(E79*T79,2)</f>
        <v>1</v>
      </c>
      <c r="V79" s="175"/>
      <c r="W79" s="175"/>
      <c r="X79" s="175"/>
      <c r="Y79" s="175"/>
      <c r="Z79" s="175"/>
      <c r="AA79" s="175"/>
      <c r="AB79" s="175"/>
      <c r="AC79" s="175"/>
      <c r="AD79" s="175"/>
      <c r="AE79" s="175" t="s">
        <v>144</v>
      </c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ht="20.399999999999999" outlineLevel="1" x14ac:dyDescent="0.25">
      <c r="A80" s="166">
        <v>60</v>
      </c>
      <c r="B80" s="167" t="s">
        <v>238</v>
      </c>
      <c r="C80" s="168" t="s">
        <v>239</v>
      </c>
      <c r="D80" s="169" t="s">
        <v>151</v>
      </c>
      <c r="E80" s="170">
        <v>11.707000000000001</v>
      </c>
      <c r="F80" s="171">
        <v>73</v>
      </c>
      <c r="G80" s="172">
        <f>ROUND(E80*F80,2)</f>
        <v>854.61</v>
      </c>
      <c r="H80" s="172"/>
      <c r="I80" s="172">
        <f>ROUND(E80*H80,2)</f>
        <v>0</v>
      </c>
      <c r="J80" s="172"/>
      <c r="K80" s="172">
        <f>ROUND(E80*J80,2)</f>
        <v>0</v>
      </c>
      <c r="L80" s="172">
        <v>21</v>
      </c>
      <c r="M80" s="172">
        <f>G80*(1+L80/100)</f>
        <v>1034.0780999999999</v>
      </c>
      <c r="N80" s="173">
        <v>2.1000000000000001E-4</v>
      </c>
      <c r="O80" s="173">
        <f>ROUND(E80*N80,5)</f>
        <v>2.4599999999999999E-3</v>
      </c>
      <c r="P80" s="173">
        <v>0</v>
      </c>
      <c r="Q80" s="173">
        <f>ROUND(E80*P80,5)</f>
        <v>0</v>
      </c>
      <c r="R80" s="173"/>
      <c r="S80" s="173"/>
      <c r="T80" s="174">
        <v>9.5000000000000001E-2</v>
      </c>
      <c r="U80" s="173">
        <f>ROUND(E80*T80,2)</f>
        <v>1.1100000000000001</v>
      </c>
      <c r="V80" s="175"/>
      <c r="W80" s="175"/>
      <c r="X80" s="175"/>
      <c r="Y80" s="175"/>
      <c r="Z80" s="175"/>
      <c r="AA80" s="175"/>
      <c r="AB80" s="175"/>
      <c r="AC80" s="175"/>
      <c r="AD80" s="175"/>
      <c r="AE80" s="175" t="s">
        <v>144</v>
      </c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outlineLevel="1" x14ac:dyDescent="0.25">
      <c r="A81" s="166">
        <v>61</v>
      </c>
      <c r="B81" s="167" t="s">
        <v>240</v>
      </c>
      <c r="C81" s="168" t="s">
        <v>241</v>
      </c>
      <c r="D81" s="169" t="s">
        <v>151</v>
      </c>
      <c r="E81" s="170">
        <v>11.707000000000001</v>
      </c>
      <c r="F81" s="171">
        <v>520</v>
      </c>
      <c r="G81" s="172">
        <f>ROUND(E81*F81,2)</f>
        <v>6087.64</v>
      </c>
      <c r="H81" s="172"/>
      <c r="I81" s="172">
        <f>ROUND(E81*H81,2)</f>
        <v>0</v>
      </c>
      <c r="J81" s="172"/>
      <c r="K81" s="172">
        <f>ROUND(E81*J81,2)</f>
        <v>0</v>
      </c>
      <c r="L81" s="172">
        <v>21</v>
      </c>
      <c r="M81" s="172">
        <f>G81*(1+L81/100)</f>
        <v>7366.0443999999998</v>
      </c>
      <c r="N81" s="173">
        <v>3.6800000000000001E-3</v>
      </c>
      <c r="O81" s="173">
        <f>ROUND(E81*N81,5)</f>
        <v>4.308E-2</v>
      </c>
      <c r="P81" s="173">
        <v>0</v>
      </c>
      <c r="Q81" s="173">
        <f>ROUND(E81*P81,5)</f>
        <v>0</v>
      </c>
      <c r="R81" s="173"/>
      <c r="S81" s="173"/>
      <c r="T81" s="174">
        <v>0.38500000000000001</v>
      </c>
      <c r="U81" s="173">
        <f>ROUND(E81*T81,2)</f>
        <v>4.51</v>
      </c>
      <c r="V81" s="175"/>
      <c r="W81" s="175"/>
      <c r="X81" s="175"/>
      <c r="Y81" s="175"/>
      <c r="Z81" s="175"/>
      <c r="AA81" s="175"/>
      <c r="AB81" s="175"/>
      <c r="AC81" s="175"/>
      <c r="AD81" s="175"/>
      <c r="AE81" s="175" t="s">
        <v>144</v>
      </c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outlineLevel="1" x14ac:dyDescent="0.25">
      <c r="A82" s="166">
        <v>62</v>
      </c>
      <c r="B82" s="167" t="s">
        <v>242</v>
      </c>
      <c r="C82" s="168" t="s">
        <v>243</v>
      </c>
      <c r="D82" s="169" t="s">
        <v>30</v>
      </c>
      <c r="E82" s="170">
        <v>99.29</v>
      </c>
      <c r="F82" s="171">
        <v>4.8</v>
      </c>
      <c r="G82" s="172">
        <f>ROUND(E82*F82,2)</f>
        <v>476.59</v>
      </c>
      <c r="H82" s="172"/>
      <c r="I82" s="172">
        <f>ROUND(E82*H82,2)</f>
        <v>0</v>
      </c>
      <c r="J82" s="172"/>
      <c r="K82" s="172">
        <f>ROUND(E82*J82,2)</f>
        <v>0</v>
      </c>
      <c r="L82" s="172">
        <v>21</v>
      </c>
      <c r="M82" s="172">
        <f>G82*(1+L82/100)</f>
        <v>576.6739</v>
      </c>
      <c r="N82" s="173">
        <v>0</v>
      </c>
      <c r="O82" s="173">
        <f>ROUND(E82*N82,5)</f>
        <v>0</v>
      </c>
      <c r="P82" s="173">
        <v>0</v>
      </c>
      <c r="Q82" s="173">
        <f>ROUND(E82*P82,5)</f>
        <v>0</v>
      </c>
      <c r="R82" s="173"/>
      <c r="S82" s="173"/>
      <c r="T82" s="174">
        <v>0</v>
      </c>
      <c r="U82" s="173">
        <f>ROUND(E82*T82,2)</f>
        <v>0</v>
      </c>
      <c r="V82" s="175"/>
      <c r="W82" s="175"/>
      <c r="X82" s="175"/>
      <c r="Y82" s="175"/>
      <c r="Z82" s="175"/>
      <c r="AA82" s="175"/>
      <c r="AB82" s="175"/>
      <c r="AC82" s="175"/>
      <c r="AD82" s="175"/>
      <c r="AE82" s="175" t="s">
        <v>144</v>
      </c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x14ac:dyDescent="0.25">
      <c r="A83" s="176" t="s">
        <v>139</v>
      </c>
      <c r="B83" s="177" t="s">
        <v>78</v>
      </c>
      <c r="C83" s="178" t="s">
        <v>79</v>
      </c>
      <c r="D83" s="179"/>
      <c r="E83" s="180"/>
      <c r="F83" s="181"/>
      <c r="G83" s="181">
        <f>SUMIF(AE84:AE86,"&lt;&gt;NOR",G84:G86)</f>
        <v>2110.63</v>
      </c>
      <c r="H83" s="181"/>
      <c r="I83" s="181">
        <f>SUM(I84:I86)</f>
        <v>0</v>
      </c>
      <c r="J83" s="181"/>
      <c r="K83" s="181">
        <f>SUM(K84:K86)</f>
        <v>0</v>
      </c>
      <c r="L83" s="181"/>
      <c r="M83" s="181">
        <f>SUM(M84:M86)</f>
        <v>2553.8623000000002</v>
      </c>
      <c r="N83" s="182"/>
      <c r="O83" s="182">
        <f>SUM(O84:O86)</f>
        <v>1.685E-2</v>
      </c>
      <c r="P83" s="182"/>
      <c r="Q83" s="182">
        <f>SUM(Q84:Q86)</f>
        <v>0</v>
      </c>
      <c r="R83" s="182"/>
      <c r="S83" s="182"/>
      <c r="T83" s="183"/>
      <c r="U83" s="182">
        <f>SUM(U84:U86)</f>
        <v>0.77</v>
      </c>
      <c r="AE83" s="149" t="s">
        <v>140</v>
      </c>
    </row>
    <row r="84" spans="1:60" outlineLevel="1" x14ac:dyDescent="0.25">
      <c r="A84" s="166">
        <v>63</v>
      </c>
      <c r="B84" s="167" t="s">
        <v>244</v>
      </c>
      <c r="C84" s="168" t="s">
        <v>245</v>
      </c>
      <c r="D84" s="169" t="s">
        <v>151</v>
      </c>
      <c r="E84" s="170">
        <v>2.7410000000000001</v>
      </c>
      <c r="F84" s="171">
        <v>200</v>
      </c>
      <c r="G84" s="172">
        <f>ROUND(E84*F84,2)</f>
        <v>548.20000000000005</v>
      </c>
      <c r="H84" s="172"/>
      <c r="I84" s="172">
        <f>ROUND(E84*H84,2)</f>
        <v>0</v>
      </c>
      <c r="J84" s="172"/>
      <c r="K84" s="172">
        <f>ROUND(E84*J84,2)</f>
        <v>0</v>
      </c>
      <c r="L84" s="172">
        <v>21</v>
      </c>
      <c r="M84" s="172">
        <f>G84*(1+L84/100)</f>
        <v>663.322</v>
      </c>
      <c r="N84" s="173">
        <v>3.0000000000000001E-3</v>
      </c>
      <c r="O84" s="173">
        <f>ROUND(E84*N84,5)</f>
        <v>8.2199999999999999E-3</v>
      </c>
      <c r="P84" s="173">
        <v>0</v>
      </c>
      <c r="Q84" s="173">
        <f>ROUND(E84*P84,5)</f>
        <v>0</v>
      </c>
      <c r="R84" s="173"/>
      <c r="S84" s="173"/>
      <c r="T84" s="174">
        <v>0.28000000000000003</v>
      </c>
      <c r="U84" s="173">
        <f>ROUND(E84*T84,2)</f>
        <v>0.77</v>
      </c>
      <c r="V84" s="175"/>
      <c r="W84" s="175"/>
      <c r="X84" s="175"/>
      <c r="Y84" s="175"/>
      <c r="Z84" s="175"/>
      <c r="AA84" s="175"/>
      <c r="AB84" s="175"/>
      <c r="AC84" s="175"/>
      <c r="AD84" s="175"/>
      <c r="AE84" s="175" t="s">
        <v>144</v>
      </c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ht="20.399999999999999" outlineLevel="1" x14ac:dyDescent="0.25">
      <c r="A85" s="166">
        <v>64</v>
      </c>
      <c r="B85" s="167" t="s">
        <v>246</v>
      </c>
      <c r="C85" s="168" t="s">
        <v>247</v>
      </c>
      <c r="D85" s="169" t="s">
        <v>151</v>
      </c>
      <c r="E85" s="170">
        <v>2.8780000000000001</v>
      </c>
      <c r="F85" s="171">
        <v>525</v>
      </c>
      <c r="G85" s="172">
        <f>ROUND(E85*F85,2)</f>
        <v>1510.95</v>
      </c>
      <c r="H85" s="172"/>
      <c r="I85" s="172">
        <f>ROUND(E85*H85,2)</f>
        <v>0</v>
      </c>
      <c r="J85" s="172"/>
      <c r="K85" s="172">
        <f>ROUND(E85*J85,2)</f>
        <v>0</v>
      </c>
      <c r="L85" s="172">
        <v>21</v>
      </c>
      <c r="M85" s="172">
        <f>G85*(1+L85/100)</f>
        <v>1828.2494999999999</v>
      </c>
      <c r="N85" s="173">
        <v>3.0000000000000001E-3</v>
      </c>
      <c r="O85" s="173">
        <f>ROUND(E85*N85,5)</f>
        <v>8.6300000000000005E-3</v>
      </c>
      <c r="P85" s="173">
        <v>0</v>
      </c>
      <c r="Q85" s="173">
        <f>ROUND(E85*P85,5)</f>
        <v>0</v>
      </c>
      <c r="R85" s="173"/>
      <c r="S85" s="173"/>
      <c r="T85" s="174">
        <v>0</v>
      </c>
      <c r="U85" s="173">
        <f>ROUND(E85*T85,2)</f>
        <v>0</v>
      </c>
      <c r="V85" s="175"/>
      <c r="W85" s="175"/>
      <c r="X85" s="175"/>
      <c r="Y85" s="175"/>
      <c r="Z85" s="175"/>
      <c r="AA85" s="175"/>
      <c r="AB85" s="175"/>
      <c r="AC85" s="175"/>
      <c r="AD85" s="175"/>
      <c r="AE85" s="175" t="s">
        <v>164</v>
      </c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outlineLevel="1" x14ac:dyDescent="0.25">
      <c r="A86" s="166">
        <v>65</v>
      </c>
      <c r="B86" s="167" t="s">
        <v>248</v>
      </c>
      <c r="C86" s="168" t="s">
        <v>249</v>
      </c>
      <c r="D86" s="169" t="s">
        <v>30</v>
      </c>
      <c r="E86" s="170">
        <v>20.59</v>
      </c>
      <c r="F86" s="171">
        <v>2.5</v>
      </c>
      <c r="G86" s="172">
        <f>ROUND(E86*F86,2)</f>
        <v>51.48</v>
      </c>
      <c r="H86" s="172"/>
      <c r="I86" s="172">
        <f>ROUND(E86*H86,2)</f>
        <v>0</v>
      </c>
      <c r="J86" s="172"/>
      <c r="K86" s="172">
        <f>ROUND(E86*J86,2)</f>
        <v>0</v>
      </c>
      <c r="L86" s="172">
        <v>21</v>
      </c>
      <c r="M86" s="172">
        <f>G86*(1+L86/100)</f>
        <v>62.290799999999997</v>
      </c>
      <c r="N86" s="173">
        <v>0</v>
      </c>
      <c r="O86" s="173">
        <f>ROUND(E86*N86,5)</f>
        <v>0</v>
      </c>
      <c r="P86" s="173">
        <v>0</v>
      </c>
      <c r="Q86" s="173">
        <f>ROUND(E86*P86,5)</f>
        <v>0</v>
      </c>
      <c r="R86" s="173"/>
      <c r="S86" s="173"/>
      <c r="T86" s="174">
        <v>0</v>
      </c>
      <c r="U86" s="173">
        <f>ROUND(E86*T86,2)</f>
        <v>0</v>
      </c>
      <c r="V86" s="175"/>
      <c r="W86" s="175"/>
      <c r="X86" s="175"/>
      <c r="Y86" s="175"/>
      <c r="Z86" s="175"/>
      <c r="AA86" s="175"/>
      <c r="AB86" s="175"/>
      <c r="AC86" s="175"/>
      <c r="AD86" s="175"/>
      <c r="AE86" s="175" t="s">
        <v>144</v>
      </c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x14ac:dyDescent="0.25">
      <c r="A87" s="176" t="s">
        <v>139</v>
      </c>
      <c r="B87" s="177" t="s">
        <v>80</v>
      </c>
      <c r="C87" s="178" t="s">
        <v>81</v>
      </c>
      <c r="D87" s="179"/>
      <c r="E87" s="180"/>
      <c r="F87" s="181"/>
      <c r="G87" s="181">
        <f>SUMIF(AE88:AE102,"&lt;&gt;NOR",G88:G102)</f>
        <v>137305</v>
      </c>
      <c r="H87" s="181"/>
      <c r="I87" s="181">
        <f>SUM(I88:I102)</f>
        <v>0</v>
      </c>
      <c r="J87" s="181"/>
      <c r="K87" s="181">
        <f>SUM(K88:K102)</f>
        <v>0</v>
      </c>
      <c r="L87" s="181"/>
      <c r="M87" s="181">
        <f>SUM(M88:M102)</f>
        <v>166139.04999999999</v>
      </c>
      <c r="N87" s="182"/>
      <c r="O87" s="182">
        <f>SUM(O88:O102)</f>
        <v>0</v>
      </c>
      <c r="P87" s="182"/>
      <c r="Q87" s="182">
        <f>SUM(Q88:Q102)</f>
        <v>0</v>
      </c>
      <c r="R87" s="182"/>
      <c r="S87" s="182"/>
      <c r="T87" s="183"/>
      <c r="U87" s="182">
        <f>SUM(U88:U102)</f>
        <v>0</v>
      </c>
      <c r="AE87" s="149" t="s">
        <v>140</v>
      </c>
    </row>
    <row r="88" spans="1:60" outlineLevel="1" x14ac:dyDescent="0.25">
      <c r="A88" s="166">
        <v>66</v>
      </c>
      <c r="B88" s="167" t="s">
        <v>250</v>
      </c>
      <c r="C88" s="168" t="s">
        <v>251</v>
      </c>
      <c r="D88" s="169" t="s">
        <v>173</v>
      </c>
      <c r="E88" s="170">
        <v>21</v>
      </c>
      <c r="F88" s="171">
        <v>360</v>
      </c>
      <c r="G88" s="172">
        <f t="shared" ref="G88:G102" si="16">ROUND(E88*F88,2)</f>
        <v>7560</v>
      </c>
      <c r="H88" s="172"/>
      <c r="I88" s="172">
        <f t="shared" ref="I88:I102" si="17">ROUND(E88*H88,2)</f>
        <v>0</v>
      </c>
      <c r="J88" s="172"/>
      <c r="K88" s="172">
        <f t="shared" ref="K88:K102" si="18">ROUND(E88*J88,2)</f>
        <v>0</v>
      </c>
      <c r="L88" s="172">
        <v>21</v>
      </c>
      <c r="M88" s="172">
        <f t="shared" ref="M88:M102" si="19">G88*(1+L88/100)</f>
        <v>9147.6</v>
      </c>
      <c r="N88" s="173">
        <v>0</v>
      </c>
      <c r="O88" s="173">
        <f t="shared" ref="O88:O102" si="20">ROUND(E88*N88,5)</f>
        <v>0</v>
      </c>
      <c r="P88" s="173">
        <v>0</v>
      </c>
      <c r="Q88" s="173">
        <f t="shared" ref="Q88:Q102" si="21">ROUND(E88*P88,5)</f>
        <v>0</v>
      </c>
      <c r="R88" s="173"/>
      <c r="S88" s="173"/>
      <c r="T88" s="174">
        <v>0</v>
      </c>
      <c r="U88" s="173">
        <f t="shared" ref="U88:U102" si="22">ROUND(E88*T88,2)</f>
        <v>0</v>
      </c>
      <c r="V88" s="175"/>
      <c r="W88" s="175"/>
      <c r="X88" s="175"/>
      <c r="Y88" s="175"/>
      <c r="Z88" s="175"/>
      <c r="AA88" s="175"/>
      <c r="AB88" s="175"/>
      <c r="AC88" s="175"/>
      <c r="AD88" s="175"/>
      <c r="AE88" s="175" t="s">
        <v>144</v>
      </c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 x14ac:dyDescent="0.25">
      <c r="A89" s="166">
        <v>67</v>
      </c>
      <c r="B89" s="167" t="s">
        <v>252</v>
      </c>
      <c r="C89" s="168" t="s">
        <v>253</v>
      </c>
      <c r="D89" s="169" t="s">
        <v>173</v>
      </c>
      <c r="E89" s="170">
        <v>11</v>
      </c>
      <c r="F89" s="171">
        <v>565</v>
      </c>
      <c r="G89" s="172">
        <f t="shared" si="16"/>
        <v>6215</v>
      </c>
      <c r="H89" s="172"/>
      <c r="I89" s="172">
        <f t="shared" si="17"/>
        <v>0</v>
      </c>
      <c r="J89" s="172"/>
      <c r="K89" s="172">
        <f t="shared" si="18"/>
        <v>0</v>
      </c>
      <c r="L89" s="172">
        <v>21</v>
      </c>
      <c r="M89" s="172">
        <f t="shared" si="19"/>
        <v>7520.15</v>
      </c>
      <c r="N89" s="173">
        <v>0</v>
      </c>
      <c r="O89" s="173">
        <f t="shared" si="20"/>
        <v>0</v>
      </c>
      <c r="P89" s="173">
        <v>0</v>
      </c>
      <c r="Q89" s="173">
        <f t="shared" si="21"/>
        <v>0</v>
      </c>
      <c r="R89" s="173"/>
      <c r="S89" s="173"/>
      <c r="T89" s="174">
        <v>0</v>
      </c>
      <c r="U89" s="173">
        <f t="shared" si="22"/>
        <v>0</v>
      </c>
      <c r="V89" s="175"/>
      <c r="W89" s="175"/>
      <c r="X89" s="175"/>
      <c r="Y89" s="175"/>
      <c r="Z89" s="175"/>
      <c r="AA89" s="175"/>
      <c r="AB89" s="175"/>
      <c r="AC89" s="175"/>
      <c r="AD89" s="175"/>
      <c r="AE89" s="175" t="s">
        <v>144</v>
      </c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 x14ac:dyDescent="0.25">
      <c r="A90" s="166">
        <v>68</v>
      </c>
      <c r="B90" s="167" t="s">
        <v>254</v>
      </c>
      <c r="C90" s="168" t="s">
        <v>255</v>
      </c>
      <c r="D90" s="169" t="s">
        <v>173</v>
      </c>
      <c r="E90" s="170">
        <v>52</v>
      </c>
      <c r="F90" s="171">
        <v>470</v>
      </c>
      <c r="G90" s="172">
        <f t="shared" si="16"/>
        <v>24440</v>
      </c>
      <c r="H90" s="172"/>
      <c r="I90" s="172">
        <f t="shared" si="17"/>
        <v>0</v>
      </c>
      <c r="J90" s="172"/>
      <c r="K90" s="172">
        <f t="shared" si="18"/>
        <v>0</v>
      </c>
      <c r="L90" s="172">
        <v>21</v>
      </c>
      <c r="M90" s="172">
        <f t="shared" si="19"/>
        <v>29572.399999999998</v>
      </c>
      <c r="N90" s="173">
        <v>0</v>
      </c>
      <c r="O90" s="173">
        <f t="shared" si="20"/>
        <v>0</v>
      </c>
      <c r="P90" s="173">
        <v>0</v>
      </c>
      <c r="Q90" s="173">
        <f t="shared" si="21"/>
        <v>0</v>
      </c>
      <c r="R90" s="173"/>
      <c r="S90" s="173"/>
      <c r="T90" s="174">
        <v>0</v>
      </c>
      <c r="U90" s="173">
        <f t="shared" si="22"/>
        <v>0</v>
      </c>
      <c r="V90" s="175"/>
      <c r="W90" s="175"/>
      <c r="X90" s="175"/>
      <c r="Y90" s="175"/>
      <c r="Z90" s="175"/>
      <c r="AA90" s="175"/>
      <c r="AB90" s="175"/>
      <c r="AC90" s="175"/>
      <c r="AD90" s="175"/>
      <c r="AE90" s="175" t="s">
        <v>144</v>
      </c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 x14ac:dyDescent="0.25">
      <c r="A91" s="166">
        <v>69</v>
      </c>
      <c r="B91" s="167" t="s">
        <v>256</v>
      </c>
      <c r="C91" s="168" t="s">
        <v>257</v>
      </c>
      <c r="D91" s="169" t="s">
        <v>190</v>
      </c>
      <c r="E91" s="170">
        <v>4</v>
      </c>
      <c r="F91" s="171">
        <v>850</v>
      </c>
      <c r="G91" s="172">
        <f t="shared" si="16"/>
        <v>3400</v>
      </c>
      <c r="H91" s="172"/>
      <c r="I91" s="172">
        <f t="shared" si="17"/>
        <v>0</v>
      </c>
      <c r="J91" s="172"/>
      <c r="K91" s="172">
        <f t="shared" si="18"/>
        <v>0</v>
      </c>
      <c r="L91" s="172">
        <v>21</v>
      </c>
      <c r="M91" s="172">
        <f t="shared" si="19"/>
        <v>4114</v>
      </c>
      <c r="N91" s="173">
        <v>0</v>
      </c>
      <c r="O91" s="173">
        <f t="shared" si="20"/>
        <v>0</v>
      </c>
      <c r="P91" s="173">
        <v>0</v>
      </c>
      <c r="Q91" s="173">
        <f t="shared" si="21"/>
        <v>0</v>
      </c>
      <c r="R91" s="173"/>
      <c r="S91" s="173"/>
      <c r="T91" s="174">
        <v>0</v>
      </c>
      <c r="U91" s="173">
        <f t="shared" si="22"/>
        <v>0</v>
      </c>
      <c r="V91" s="175"/>
      <c r="W91" s="175"/>
      <c r="X91" s="175"/>
      <c r="Y91" s="175"/>
      <c r="Z91" s="175"/>
      <c r="AA91" s="175"/>
      <c r="AB91" s="175"/>
      <c r="AC91" s="175"/>
      <c r="AD91" s="175"/>
      <c r="AE91" s="175" t="s">
        <v>144</v>
      </c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 x14ac:dyDescent="0.25">
      <c r="A92" s="166">
        <v>70</v>
      </c>
      <c r="B92" s="167" t="s">
        <v>258</v>
      </c>
      <c r="C92" s="168" t="s">
        <v>259</v>
      </c>
      <c r="D92" s="169" t="s">
        <v>190</v>
      </c>
      <c r="E92" s="170">
        <v>7</v>
      </c>
      <c r="F92" s="171">
        <v>850</v>
      </c>
      <c r="G92" s="172">
        <f t="shared" si="16"/>
        <v>5950</v>
      </c>
      <c r="H92" s="172"/>
      <c r="I92" s="172">
        <f t="shared" si="17"/>
        <v>0</v>
      </c>
      <c r="J92" s="172"/>
      <c r="K92" s="172">
        <f t="shared" si="18"/>
        <v>0</v>
      </c>
      <c r="L92" s="172">
        <v>21</v>
      </c>
      <c r="M92" s="172">
        <f t="shared" si="19"/>
        <v>7199.5</v>
      </c>
      <c r="N92" s="173">
        <v>0</v>
      </c>
      <c r="O92" s="173">
        <f t="shared" si="20"/>
        <v>0</v>
      </c>
      <c r="P92" s="173">
        <v>0</v>
      </c>
      <c r="Q92" s="173">
        <f t="shared" si="21"/>
        <v>0</v>
      </c>
      <c r="R92" s="173"/>
      <c r="S92" s="173"/>
      <c r="T92" s="174">
        <v>0</v>
      </c>
      <c r="U92" s="173">
        <f t="shared" si="22"/>
        <v>0</v>
      </c>
      <c r="V92" s="175"/>
      <c r="W92" s="175"/>
      <c r="X92" s="175"/>
      <c r="Y92" s="175"/>
      <c r="Z92" s="175"/>
      <c r="AA92" s="175"/>
      <c r="AB92" s="175"/>
      <c r="AC92" s="175"/>
      <c r="AD92" s="175"/>
      <c r="AE92" s="175" t="s">
        <v>144</v>
      </c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 x14ac:dyDescent="0.25">
      <c r="A93" s="166">
        <v>71</v>
      </c>
      <c r="B93" s="167" t="s">
        <v>260</v>
      </c>
      <c r="C93" s="168" t="s">
        <v>261</v>
      </c>
      <c r="D93" s="169" t="s">
        <v>190</v>
      </c>
      <c r="E93" s="170">
        <v>1</v>
      </c>
      <c r="F93" s="171">
        <v>1100</v>
      </c>
      <c r="G93" s="172">
        <f t="shared" si="16"/>
        <v>1100</v>
      </c>
      <c r="H93" s="172"/>
      <c r="I93" s="172">
        <f t="shared" si="17"/>
        <v>0</v>
      </c>
      <c r="J93" s="172"/>
      <c r="K93" s="172">
        <f t="shared" si="18"/>
        <v>0</v>
      </c>
      <c r="L93" s="172">
        <v>21</v>
      </c>
      <c r="M93" s="172">
        <f t="shared" si="19"/>
        <v>1331</v>
      </c>
      <c r="N93" s="173">
        <v>0</v>
      </c>
      <c r="O93" s="173">
        <f t="shared" si="20"/>
        <v>0</v>
      </c>
      <c r="P93" s="173">
        <v>0</v>
      </c>
      <c r="Q93" s="173">
        <f t="shared" si="21"/>
        <v>0</v>
      </c>
      <c r="R93" s="173"/>
      <c r="S93" s="173"/>
      <c r="T93" s="174">
        <v>0</v>
      </c>
      <c r="U93" s="173">
        <f t="shared" si="22"/>
        <v>0</v>
      </c>
      <c r="V93" s="175"/>
      <c r="W93" s="175"/>
      <c r="X93" s="175"/>
      <c r="Y93" s="175"/>
      <c r="Z93" s="175"/>
      <c r="AA93" s="175"/>
      <c r="AB93" s="175"/>
      <c r="AC93" s="175"/>
      <c r="AD93" s="175"/>
      <c r="AE93" s="175" t="s">
        <v>144</v>
      </c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outlineLevel="1" x14ac:dyDescent="0.25">
      <c r="A94" s="166">
        <v>72</v>
      </c>
      <c r="B94" s="167" t="s">
        <v>262</v>
      </c>
      <c r="C94" s="168" t="s">
        <v>263</v>
      </c>
      <c r="D94" s="169" t="s">
        <v>190</v>
      </c>
      <c r="E94" s="170">
        <v>2</v>
      </c>
      <c r="F94" s="171">
        <v>6000</v>
      </c>
      <c r="G94" s="172">
        <f t="shared" si="16"/>
        <v>12000</v>
      </c>
      <c r="H94" s="172"/>
      <c r="I94" s="172">
        <f t="shared" si="17"/>
        <v>0</v>
      </c>
      <c r="J94" s="172"/>
      <c r="K94" s="172">
        <f t="shared" si="18"/>
        <v>0</v>
      </c>
      <c r="L94" s="172">
        <v>21</v>
      </c>
      <c r="M94" s="172">
        <f t="shared" si="19"/>
        <v>14520</v>
      </c>
      <c r="N94" s="173">
        <v>0</v>
      </c>
      <c r="O94" s="173">
        <f t="shared" si="20"/>
        <v>0</v>
      </c>
      <c r="P94" s="173">
        <v>0</v>
      </c>
      <c r="Q94" s="173">
        <f t="shared" si="21"/>
        <v>0</v>
      </c>
      <c r="R94" s="173"/>
      <c r="S94" s="173"/>
      <c r="T94" s="174">
        <v>0</v>
      </c>
      <c r="U94" s="173">
        <f t="shared" si="22"/>
        <v>0</v>
      </c>
      <c r="V94" s="175"/>
      <c r="W94" s="175"/>
      <c r="X94" s="175"/>
      <c r="Y94" s="175"/>
      <c r="Z94" s="175"/>
      <c r="AA94" s="175"/>
      <c r="AB94" s="175"/>
      <c r="AC94" s="175"/>
      <c r="AD94" s="175"/>
      <c r="AE94" s="175" t="s">
        <v>144</v>
      </c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outlineLevel="1" x14ac:dyDescent="0.25">
      <c r="A95" s="166">
        <v>73</v>
      </c>
      <c r="B95" s="167" t="s">
        <v>264</v>
      </c>
      <c r="C95" s="168" t="s">
        <v>265</v>
      </c>
      <c r="D95" s="169" t="s">
        <v>190</v>
      </c>
      <c r="E95" s="170">
        <v>5</v>
      </c>
      <c r="F95" s="171">
        <v>2890</v>
      </c>
      <c r="G95" s="172">
        <f t="shared" si="16"/>
        <v>14450</v>
      </c>
      <c r="H95" s="172"/>
      <c r="I95" s="172">
        <f t="shared" si="17"/>
        <v>0</v>
      </c>
      <c r="J95" s="172"/>
      <c r="K95" s="172">
        <f t="shared" si="18"/>
        <v>0</v>
      </c>
      <c r="L95" s="172">
        <v>21</v>
      </c>
      <c r="M95" s="172">
        <f t="shared" si="19"/>
        <v>17484.5</v>
      </c>
      <c r="N95" s="173">
        <v>0</v>
      </c>
      <c r="O95" s="173">
        <f t="shared" si="20"/>
        <v>0</v>
      </c>
      <c r="P95" s="173">
        <v>0</v>
      </c>
      <c r="Q95" s="173">
        <f t="shared" si="21"/>
        <v>0</v>
      </c>
      <c r="R95" s="173"/>
      <c r="S95" s="173"/>
      <c r="T95" s="174">
        <v>0</v>
      </c>
      <c r="U95" s="173">
        <f t="shared" si="22"/>
        <v>0</v>
      </c>
      <c r="V95" s="175"/>
      <c r="W95" s="175"/>
      <c r="X95" s="175"/>
      <c r="Y95" s="175"/>
      <c r="Z95" s="175"/>
      <c r="AA95" s="175"/>
      <c r="AB95" s="175"/>
      <c r="AC95" s="175"/>
      <c r="AD95" s="175"/>
      <c r="AE95" s="175" t="s">
        <v>144</v>
      </c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outlineLevel="1" x14ac:dyDescent="0.25">
      <c r="A96" s="166">
        <v>74</v>
      </c>
      <c r="B96" s="167" t="s">
        <v>266</v>
      </c>
      <c r="C96" s="168" t="s">
        <v>267</v>
      </c>
      <c r="D96" s="169" t="s">
        <v>190</v>
      </c>
      <c r="E96" s="170">
        <v>1</v>
      </c>
      <c r="F96" s="171">
        <v>6800</v>
      </c>
      <c r="G96" s="172">
        <f t="shared" si="16"/>
        <v>6800</v>
      </c>
      <c r="H96" s="172"/>
      <c r="I96" s="172">
        <f t="shared" si="17"/>
        <v>0</v>
      </c>
      <c r="J96" s="172"/>
      <c r="K96" s="172">
        <f t="shared" si="18"/>
        <v>0</v>
      </c>
      <c r="L96" s="172">
        <v>21</v>
      </c>
      <c r="M96" s="172">
        <f t="shared" si="19"/>
        <v>8228</v>
      </c>
      <c r="N96" s="173">
        <v>0</v>
      </c>
      <c r="O96" s="173">
        <f t="shared" si="20"/>
        <v>0</v>
      </c>
      <c r="P96" s="173">
        <v>0</v>
      </c>
      <c r="Q96" s="173">
        <f t="shared" si="21"/>
        <v>0</v>
      </c>
      <c r="R96" s="173"/>
      <c r="S96" s="173"/>
      <c r="T96" s="174">
        <v>0</v>
      </c>
      <c r="U96" s="173">
        <f t="shared" si="22"/>
        <v>0</v>
      </c>
      <c r="V96" s="175"/>
      <c r="W96" s="175"/>
      <c r="X96" s="175"/>
      <c r="Y96" s="175"/>
      <c r="Z96" s="175"/>
      <c r="AA96" s="175"/>
      <c r="AB96" s="175"/>
      <c r="AC96" s="175"/>
      <c r="AD96" s="175"/>
      <c r="AE96" s="175" t="s">
        <v>144</v>
      </c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outlineLevel="1" x14ac:dyDescent="0.25">
      <c r="A97" s="166">
        <v>75</v>
      </c>
      <c r="B97" s="167" t="s">
        <v>268</v>
      </c>
      <c r="C97" s="168" t="s">
        <v>269</v>
      </c>
      <c r="D97" s="169" t="s">
        <v>190</v>
      </c>
      <c r="E97" s="170">
        <v>2</v>
      </c>
      <c r="F97" s="171">
        <v>4800</v>
      </c>
      <c r="G97" s="172">
        <f t="shared" si="16"/>
        <v>9600</v>
      </c>
      <c r="H97" s="172"/>
      <c r="I97" s="172">
        <f t="shared" si="17"/>
        <v>0</v>
      </c>
      <c r="J97" s="172"/>
      <c r="K97" s="172">
        <f t="shared" si="18"/>
        <v>0</v>
      </c>
      <c r="L97" s="172">
        <v>21</v>
      </c>
      <c r="M97" s="172">
        <f t="shared" si="19"/>
        <v>11616</v>
      </c>
      <c r="N97" s="173">
        <v>0</v>
      </c>
      <c r="O97" s="173">
        <f t="shared" si="20"/>
        <v>0</v>
      </c>
      <c r="P97" s="173">
        <v>0</v>
      </c>
      <c r="Q97" s="173">
        <f t="shared" si="21"/>
        <v>0</v>
      </c>
      <c r="R97" s="173"/>
      <c r="S97" s="173"/>
      <c r="T97" s="174">
        <v>0</v>
      </c>
      <c r="U97" s="173">
        <f t="shared" si="22"/>
        <v>0</v>
      </c>
      <c r="V97" s="175"/>
      <c r="W97" s="175"/>
      <c r="X97" s="175"/>
      <c r="Y97" s="175"/>
      <c r="Z97" s="175"/>
      <c r="AA97" s="175"/>
      <c r="AB97" s="175"/>
      <c r="AC97" s="175"/>
      <c r="AD97" s="175"/>
      <c r="AE97" s="175" t="s">
        <v>144</v>
      </c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outlineLevel="1" x14ac:dyDescent="0.25">
      <c r="A98" s="166">
        <v>76</v>
      </c>
      <c r="B98" s="167" t="s">
        <v>270</v>
      </c>
      <c r="C98" s="168" t="s">
        <v>271</v>
      </c>
      <c r="D98" s="169" t="s">
        <v>190</v>
      </c>
      <c r="E98" s="170">
        <v>4</v>
      </c>
      <c r="F98" s="171">
        <v>5800</v>
      </c>
      <c r="G98" s="172">
        <f t="shared" si="16"/>
        <v>23200</v>
      </c>
      <c r="H98" s="172"/>
      <c r="I98" s="172">
        <f t="shared" si="17"/>
        <v>0</v>
      </c>
      <c r="J98" s="172"/>
      <c r="K98" s="172">
        <f t="shared" si="18"/>
        <v>0</v>
      </c>
      <c r="L98" s="172">
        <v>21</v>
      </c>
      <c r="M98" s="172">
        <f t="shared" si="19"/>
        <v>28072</v>
      </c>
      <c r="N98" s="173">
        <v>0</v>
      </c>
      <c r="O98" s="173">
        <f t="shared" si="20"/>
        <v>0</v>
      </c>
      <c r="P98" s="173">
        <v>0</v>
      </c>
      <c r="Q98" s="173">
        <f t="shared" si="21"/>
        <v>0</v>
      </c>
      <c r="R98" s="173"/>
      <c r="S98" s="173"/>
      <c r="T98" s="174">
        <v>0</v>
      </c>
      <c r="U98" s="173">
        <f t="shared" si="22"/>
        <v>0</v>
      </c>
      <c r="V98" s="175"/>
      <c r="W98" s="175"/>
      <c r="X98" s="175"/>
      <c r="Y98" s="175"/>
      <c r="Z98" s="175"/>
      <c r="AA98" s="175"/>
      <c r="AB98" s="175"/>
      <c r="AC98" s="175"/>
      <c r="AD98" s="175"/>
      <c r="AE98" s="175" t="s">
        <v>144</v>
      </c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outlineLevel="1" x14ac:dyDescent="0.25">
      <c r="A99" s="166">
        <v>77</v>
      </c>
      <c r="B99" s="167" t="s">
        <v>272</v>
      </c>
      <c r="C99" s="168" t="s">
        <v>273</v>
      </c>
      <c r="D99" s="169" t="s">
        <v>190</v>
      </c>
      <c r="E99" s="170">
        <v>1</v>
      </c>
      <c r="F99" s="171">
        <v>750</v>
      </c>
      <c r="G99" s="172">
        <f t="shared" si="16"/>
        <v>750</v>
      </c>
      <c r="H99" s="172"/>
      <c r="I99" s="172">
        <f t="shared" si="17"/>
        <v>0</v>
      </c>
      <c r="J99" s="172"/>
      <c r="K99" s="172">
        <f t="shared" si="18"/>
        <v>0</v>
      </c>
      <c r="L99" s="172">
        <v>21</v>
      </c>
      <c r="M99" s="172">
        <f t="shared" si="19"/>
        <v>907.5</v>
      </c>
      <c r="N99" s="173">
        <v>0</v>
      </c>
      <c r="O99" s="173">
        <f t="shared" si="20"/>
        <v>0</v>
      </c>
      <c r="P99" s="173">
        <v>0</v>
      </c>
      <c r="Q99" s="173">
        <f t="shared" si="21"/>
        <v>0</v>
      </c>
      <c r="R99" s="173"/>
      <c r="S99" s="173"/>
      <c r="T99" s="174">
        <v>0</v>
      </c>
      <c r="U99" s="173">
        <f t="shared" si="22"/>
        <v>0</v>
      </c>
      <c r="V99" s="175"/>
      <c r="W99" s="175"/>
      <c r="X99" s="175"/>
      <c r="Y99" s="175"/>
      <c r="Z99" s="175"/>
      <c r="AA99" s="175"/>
      <c r="AB99" s="175"/>
      <c r="AC99" s="175"/>
      <c r="AD99" s="175"/>
      <c r="AE99" s="175" t="s">
        <v>144</v>
      </c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 x14ac:dyDescent="0.25">
      <c r="A100" s="166">
        <v>78</v>
      </c>
      <c r="B100" s="167" t="s">
        <v>274</v>
      </c>
      <c r="C100" s="168" t="s">
        <v>275</v>
      </c>
      <c r="D100" s="169" t="s">
        <v>190</v>
      </c>
      <c r="E100" s="170">
        <v>1</v>
      </c>
      <c r="F100" s="171">
        <v>840</v>
      </c>
      <c r="G100" s="172">
        <f t="shared" si="16"/>
        <v>840</v>
      </c>
      <c r="H100" s="172"/>
      <c r="I100" s="172">
        <f t="shared" si="17"/>
        <v>0</v>
      </c>
      <c r="J100" s="172"/>
      <c r="K100" s="172">
        <f t="shared" si="18"/>
        <v>0</v>
      </c>
      <c r="L100" s="172">
        <v>21</v>
      </c>
      <c r="M100" s="172">
        <f t="shared" si="19"/>
        <v>1016.4</v>
      </c>
      <c r="N100" s="173">
        <v>0</v>
      </c>
      <c r="O100" s="173">
        <f t="shared" si="20"/>
        <v>0</v>
      </c>
      <c r="P100" s="173">
        <v>0</v>
      </c>
      <c r="Q100" s="173">
        <f t="shared" si="21"/>
        <v>0</v>
      </c>
      <c r="R100" s="173"/>
      <c r="S100" s="173"/>
      <c r="T100" s="174">
        <v>0</v>
      </c>
      <c r="U100" s="173">
        <f t="shared" si="22"/>
        <v>0</v>
      </c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 t="s">
        <v>144</v>
      </c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outlineLevel="1" x14ac:dyDescent="0.25">
      <c r="A101" s="166">
        <v>79</v>
      </c>
      <c r="B101" s="167" t="s">
        <v>276</v>
      </c>
      <c r="C101" s="168" t="s">
        <v>277</v>
      </c>
      <c r="D101" s="169" t="s">
        <v>278</v>
      </c>
      <c r="E101" s="170">
        <v>1</v>
      </c>
      <c r="F101" s="171">
        <v>9000</v>
      </c>
      <c r="G101" s="172">
        <f t="shared" si="16"/>
        <v>9000</v>
      </c>
      <c r="H101" s="172"/>
      <c r="I101" s="172">
        <f t="shared" si="17"/>
        <v>0</v>
      </c>
      <c r="J101" s="172"/>
      <c r="K101" s="172">
        <f t="shared" si="18"/>
        <v>0</v>
      </c>
      <c r="L101" s="172">
        <v>21</v>
      </c>
      <c r="M101" s="172">
        <f t="shared" si="19"/>
        <v>10890</v>
      </c>
      <c r="N101" s="173">
        <v>0</v>
      </c>
      <c r="O101" s="173">
        <f t="shared" si="20"/>
        <v>0</v>
      </c>
      <c r="P101" s="173">
        <v>0</v>
      </c>
      <c r="Q101" s="173">
        <f t="shared" si="21"/>
        <v>0</v>
      </c>
      <c r="R101" s="173"/>
      <c r="S101" s="173"/>
      <c r="T101" s="174">
        <v>0</v>
      </c>
      <c r="U101" s="173">
        <f t="shared" si="22"/>
        <v>0</v>
      </c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 t="s">
        <v>144</v>
      </c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 x14ac:dyDescent="0.25">
      <c r="A102" s="166">
        <v>80</v>
      </c>
      <c r="B102" s="167" t="s">
        <v>279</v>
      </c>
      <c r="C102" s="168" t="s">
        <v>280</v>
      </c>
      <c r="D102" s="169" t="s">
        <v>278</v>
      </c>
      <c r="E102" s="170">
        <v>1</v>
      </c>
      <c r="F102" s="171">
        <v>12000</v>
      </c>
      <c r="G102" s="172">
        <f t="shared" si="16"/>
        <v>12000</v>
      </c>
      <c r="H102" s="172"/>
      <c r="I102" s="172">
        <f t="shared" si="17"/>
        <v>0</v>
      </c>
      <c r="J102" s="172"/>
      <c r="K102" s="172">
        <f t="shared" si="18"/>
        <v>0</v>
      </c>
      <c r="L102" s="172">
        <v>21</v>
      </c>
      <c r="M102" s="172">
        <f t="shared" si="19"/>
        <v>14520</v>
      </c>
      <c r="N102" s="173">
        <v>0</v>
      </c>
      <c r="O102" s="173">
        <f t="shared" si="20"/>
        <v>0</v>
      </c>
      <c r="P102" s="173">
        <v>0</v>
      </c>
      <c r="Q102" s="173">
        <f t="shared" si="21"/>
        <v>0</v>
      </c>
      <c r="R102" s="173"/>
      <c r="S102" s="173"/>
      <c r="T102" s="174">
        <v>0</v>
      </c>
      <c r="U102" s="173">
        <f t="shared" si="22"/>
        <v>0</v>
      </c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 t="s">
        <v>144</v>
      </c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x14ac:dyDescent="0.25">
      <c r="A103" s="176" t="s">
        <v>139</v>
      </c>
      <c r="B103" s="177" t="s">
        <v>82</v>
      </c>
      <c r="C103" s="178" t="s">
        <v>83</v>
      </c>
      <c r="D103" s="179"/>
      <c r="E103" s="180"/>
      <c r="F103" s="181"/>
      <c r="G103" s="181">
        <f>SUMIF(AE104:AE104,"&lt;&gt;NOR",G104:G104)</f>
        <v>4800</v>
      </c>
      <c r="H103" s="181"/>
      <c r="I103" s="181">
        <f>SUM(I104:I104)</f>
        <v>0</v>
      </c>
      <c r="J103" s="181"/>
      <c r="K103" s="181">
        <f>SUM(K104:K104)</f>
        <v>0</v>
      </c>
      <c r="L103" s="181"/>
      <c r="M103" s="181">
        <f>SUM(M104:M104)</f>
        <v>5808</v>
      </c>
      <c r="N103" s="182"/>
      <c r="O103" s="182">
        <f>SUM(O104:O104)</f>
        <v>0</v>
      </c>
      <c r="P103" s="182"/>
      <c r="Q103" s="182">
        <f>SUM(Q104:Q104)</f>
        <v>0</v>
      </c>
      <c r="R103" s="182"/>
      <c r="S103" s="182"/>
      <c r="T103" s="183"/>
      <c r="U103" s="182">
        <f>SUM(U104:U104)</f>
        <v>0</v>
      </c>
      <c r="AE103" s="149" t="s">
        <v>140</v>
      </c>
    </row>
    <row r="104" spans="1:60" outlineLevel="1" x14ac:dyDescent="0.25">
      <c r="A104" s="166">
        <v>81</v>
      </c>
      <c r="B104" s="167" t="s">
        <v>281</v>
      </c>
      <c r="C104" s="168" t="s">
        <v>282</v>
      </c>
      <c r="D104" s="169" t="s">
        <v>278</v>
      </c>
      <c r="E104" s="170">
        <v>1</v>
      </c>
      <c r="F104" s="171">
        <v>4800</v>
      </c>
      <c r="G104" s="172">
        <f>ROUND(E104*F104,2)</f>
        <v>4800</v>
      </c>
      <c r="H104" s="172"/>
      <c r="I104" s="172">
        <f>ROUND(E104*H104,2)</f>
        <v>0</v>
      </c>
      <c r="J104" s="172"/>
      <c r="K104" s="172">
        <f>ROUND(E104*J104,2)</f>
        <v>0</v>
      </c>
      <c r="L104" s="172">
        <v>21</v>
      </c>
      <c r="M104" s="172">
        <f>G104*(1+L104/100)</f>
        <v>5808</v>
      </c>
      <c r="N104" s="173">
        <v>0</v>
      </c>
      <c r="O104" s="173">
        <f>ROUND(E104*N104,5)</f>
        <v>0</v>
      </c>
      <c r="P104" s="173">
        <v>0</v>
      </c>
      <c r="Q104" s="173">
        <f>ROUND(E104*P104,5)</f>
        <v>0</v>
      </c>
      <c r="R104" s="173"/>
      <c r="S104" s="173"/>
      <c r="T104" s="174">
        <v>0</v>
      </c>
      <c r="U104" s="173">
        <f>ROUND(E104*T104,2)</f>
        <v>0</v>
      </c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 t="s">
        <v>144</v>
      </c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x14ac:dyDescent="0.25">
      <c r="A105" s="176" t="s">
        <v>139</v>
      </c>
      <c r="B105" s="177" t="s">
        <v>84</v>
      </c>
      <c r="C105" s="178" t="s">
        <v>85</v>
      </c>
      <c r="D105" s="179"/>
      <c r="E105" s="180"/>
      <c r="F105" s="181"/>
      <c r="G105" s="181">
        <f>SUMIF(AE106:AE107,"&lt;&gt;NOR",G106:G107)</f>
        <v>21000</v>
      </c>
      <c r="H105" s="181"/>
      <c r="I105" s="181">
        <f>SUM(I106:I107)</f>
        <v>0</v>
      </c>
      <c r="J105" s="181"/>
      <c r="K105" s="181">
        <f>SUM(K106:K107)</f>
        <v>0</v>
      </c>
      <c r="L105" s="181"/>
      <c r="M105" s="181">
        <f>SUM(M106:M107)</f>
        <v>25410</v>
      </c>
      <c r="N105" s="182"/>
      <c r="O105" s="182">
        <f>SUM(O106:O107)</f>
        <v>0</v>
      </c>
      <c r="P105" s="182"/>
      <c r="Q105" s="182">
        <f>SUM(Q106:Q107)</f>
        <v>0</v>
      </c>
      <c r="R105" s="182"/>
      <c r="S105" s="182"/>
      <c r="T105" s="183"/>
      <c r="U105" s="182">
        <f>SUM(U106:U107)</f>
        <v>0</v>
      </c>
      <c r="AE105" s="149" t="s">
        <v>140</v>
      </c>
    </row>
    <row r="106" spans="1:60" outlineLevel="1" x14ac:dyDescent="0.25">
      <c r="A106" s="166">
        <v>82</v>
      </c>
      <c r="B106" s="167" t="s">
        <v>283</v>
      </c>
      <c r="C106" s="168" t="s">
        <v>284</v>
      </c>
      <c r="D106" s="169" t="s">
        <v>278</v>
      </c>
      <c r="E106" s="170">
        <v>1</v>
      </c>
      <c r="F106" s="171">
        <v>18900</v>
      </c>
      <c r="G106" s="172">
        <f>ROUND(E106*F106,2)</f>
        <v>18900</v>
      </c>
      <c r="H106" s="172"/>
      <c r="I106" s="172">
        <f>ROUND(E106*H106,2)</f>
        <v>0</v>
      </c>
      <c r="J106" s="172"/>
      <c r="K106" s="172">
        <f>ROUND(E106*J106,2)</f>
        <v>0</v>
      </c>
      <c r="L106" s="172">
        <v>21</v>
      </c>
      <c r="M106" s="172">
        <f>G106*(1+L106/100)</f>
        <v>22869</v>
      </c>
      <c r="N106" s="173">
        <v>0</v>
      </c>
      <c r="O106" s="173">
        <f>ROUND(E106*N106,5)</f>
        <v>0</v>
      </c>
      <c r="P106" s="173">
        <v>0</v>
      </c>
      <c r="Q106" s="173">
        <f>ROUND(E106*P106,5)</f>
        <v>0</v>
      </c>
      <c r="R106" s="173"/>
      <c r="S106" s="173"/>
      <c r="T106" s="174">
        <v>0</v>
      </c>
      <c r="U106" s="173">
        <f>ROUND(E106*T106,2)</f>
        <v>0</v>
      </c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 t="s">
        <v>144</v>
      </c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 x14ac:dyDescent="0.25">
      <c r="A107" s="166">
        <v>83</v>
      </c>
      <c r="B107" s="167" t="s">
        <v>285</v>
      </c>
      <c r="C107" s="168" t="s">
        <v>280</v>
      </c>
      <c r="D107" s="169" t="s">
        <v>278</v>
      </c>
      <c r="E107" s="170">
        <v>1</v>
      </c>
      <c r="F107" s="171">
        <v>2100</v>
      </c>
      <c r="G107" s="172">
        <f>ROUND(E107*F107,2)</f>
        <v>2100</v>
      </c>
      <c r="H107" s="172"/>
      <c r="I107" s="172">
        <f>ROUND(E107*H107,2)</f>
        <v>0</v>
      </c>
      <c r="J107" s="172"/>
      <c r="K107" s="172">
        <f>ROUND(E107*J107,2)</f>
        <v>0</v>
      </c>
      <c r="L107" s="172">
        <v>21</v>
      </c>
      <c r="M107" s="172">
        <f>G107*(1+L107/100)</f>
        <v>2541</v>
      </c>
      <c r="N107" s="173">
        <v>0</v>
      </c>
      <c r="O107" s="173">
        <f>ROUND(E107*N107,5)</f>
        <v>0</v>
      </c>
      <c r="P107" s="173">
        <v>0</v>
      </c>
      <c r="Q107" s="173">
        <f>ROUND(E107*P107,5)</f>
        <v>0</v>
      </c>
      <c r="R107" s="173"/>
      <c r="S107" s="173"/>
      <c r="T107" s="174">
        <v>0</v>
      </c>
      <c r="U107" s="173">
        <f>ROUND(E107*T107,2)</f>
        <v>0</v>
      </c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 t="s">
        <v>144</v>
      </c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x14ac:dyDescent="0.25">
      <c r="A108" s="176" t="s">
        <v>139</v>
      </c>
      <c r="B108" s="177" t="s">
        <v>86</v>
      </c>
      <c r="C108" s="178" t="s">
        <v>87</v>
      </c>
      <c r="D108" s="179"/>
      <c r="E108" s="180"/>
      <c r="F108" s="181"/>
      <c r="G108" s="181">
        <f>SUMIF(AE109:AE110,"&lt;&gt;NOR",G109:G110)</f>
        <v>165630</v>
      </c>
      <c r="H108" s="181"/>
      <c r="I108" s="181">
        <f>SUM(I109:I110)</f>
        <v>0</v>
      </c>
      <c r="J108" s="181"/>
      <c r="K108" s="181">
        <f>SUM(K109:K110)</f>
        <v>0</v>
      </c>
      <c r="L108" s="181"/>
      <c r="M108" s="181">
        <f>SUM(M109:M110)</f>
        <v>200412.3</v>
      </c>
      <c r="N108" s="182"/>
      <c r="O108" s="182">
        <f>SUM(O109:O110)</f>
        <v>0</v>
      </c>
      <c r="P108" s="182"/>
      <c r="Q108" s="182">
        <f>SUM(Q109:Q110)</f>
        <v>0</v>
      </c>
      <c r="R108" s="182"/>
      <c r="S108" s="182"/>
      <c r="T108" s="183"/>
      <c r="U108" s="182">
        <f>SUM(U109:U110)</f>
        <v>0</v>
      </c>
      <c r="AE108" s="149" t="s">
        <v>140</v>
      </c>
    </row>
    <row r="109" spans="1:60" outlineLevel="1" x14ac:dyDescent="0.25">
      <c r="A109" s="166">
        <v>84</v>
      </c>
      <c r="B109" s="167" t="s">
        <v>286</v>
      </c>
      <c r="C109" s="168" t="s">
        <v>287</v>
      </c>
      <c r="D109" s="169" t="s">
        <v>278</v>
      </c>
      <c r="E109" s="170">
        <v>1</v>
      </c>
      <c r="F109" s="224">
        <v>158130</v>
      </c>
      <c r="G109" s="172">
        <f>ROUND(E109*F109,2)</f>
        <v>158130</v>
      </c>
      <c r="H109" s="172"/>
      <c r="I109" s="172">
        <f>ROUND(E109*H109,2)</f>
        <v>0</v>
      </c>
      <c r="J109" s="172"/>
      <c r="K109" s="172">
        <f>ROUND(E109*J109,2)</f>
        <v>0</v>
      </c>
      <c r="L109" s="172">
        <v>21</v>
      </c>
      <c r="M109" s="172">
        <f>G109*(1+L109/100)</f>
        <v>191337.3</v>
      </c>
      <c r="N109" s="173">
        <v>0</v>
      </c>
      <c r="O109" s="173">
        <f>ROUND(E109*N109,5)</f>
        <v>0</v>
      </c>
      <c r="P109" s="173">
        <v>0</v>
      </c>
      <c r="Q109" s="173">
        <f>ROUND(E109*P109,5)</f>
        <v>0</v>
      </c>
      <c r="R109" s="173"/>
      <c r="S109" s="173"/>
      <c r="T109" s="174">
        <v>0</v>
      </c>
      <c r="U109" s="173">
        <f>ROUND(E109*T109,2)</f>
        <v>0</v>
      </c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 t="s">
        <v>144</v>
      </c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 x14ac:dyDescent="0.25">
      <c r="A110" s="166">
        <v>85</v>
      </c>
      <c r="B110" s="167" t="s">
        <v>288</v>
      </c>
      <c r="C110" s="168" t="s">
        <v>280</v>
      </c>
      <c r="D110" s="169" t="s">
        <v>278</v>
      </c>
      <c r="E110" s="170">
        <v>1</v>
      </c>
      <c r="F110" s="171">
        <v>7500</v>
      </c>
      <c r="G110" s="172">
        <f>ROUND(E110*F110,2)</f>
        <v>7500</v>
      </c>
      <c r="H110" s="172"/>
      <c r="I110" s="172">
        <f>ROUND(E110*H110,2)</f>
        <v>0</v>
      </c>
      <c r="J110" s="172"/>
      <c r="K110" s="172">
        <f>ROUND(E110*J110,2)</f>
        <v>0</v>
      </c>
      <c r="L110" s="172">
        <v>21</v>
      </c>
      <c r="M110" s="172">
        <f>G110*(1+L110/100)</f>
        <v>9075</v>
      </c>
      <c r="N110" s="173">
        <v>0</v>
      </c>
      <c r="O110" s="173">
        <f>ROUND(E110*N110,5)</f>
        <v>0</v>
      </c>
      <c r="P110" s="173">
        <v>0</v>
      </c>
      <c r="Q110" s="173">
        <f>ROUND(E110*P110,5)</f>
        <v>0</v>
      </c>
      <c r="R110" s="173"/>
      <c r="S110" s="173"/>
      <c r="T110" s="174">
        <v>0</v>
      </c>
      <c r="U110" s="173">
        <f>ROUND(E110*T110,2)</f>
        <v>0</v>
      </c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 t="s">
        <v>144</v>
      </c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x14ac:dyDescent="0.25">
      <c r="A111" s="176" t="s">
        <v>139</v>
      </c>
      <c r="B111" s="177" t="s">
        <v>88</v>
      </c>
      <c r="C111" s="178" t="s">
        <v>89</v>
      </c>
      <c r="D111" s="179"/>
      <c r="E111" s="180"/>
      <c r="F111" s="181"/>
      <c r="G111" s="181">
        <f>SUMIF(AE112:AE139,"&lt;&gt;NOR",G112:G139)</f>
        <v>165177.71999999997</v>
      </c>
      <c r="H111" s="181"/>
      <c r="I111" s="181">
        <f>SUM(I112:I139)</f>
        <v>0</v>
      </c>
      <c r="J111" s="181"/>
      <c r="K111" s="181">
        <f>SUM(K112:K139)</f>
        <v>0</v>
      </c>
      <c r="L111" s="181"/>
      <c r="M111" s="181">
        <f>SUM(M112:M139)</f>
        <v>199865.04119999998</v>
      </c>
      <c r="N111" s="182"/>
      <c r="O111" s="182">
        <f>SUM(O112:O139)</f>
        <v>7.2999999999999996E-4</v>
      </c>
      <c r="P111" s="182"/>
      <c r="Q111" s="182">
        <f>SUM(Q112:Q139)</f>
        <v>4.6215099999999998</v>
      </c>
      <c r="R111" s="182"/>
      <c r="S111" s="182"/>
      <c r="T111" s="183"/>
      <c r="U111" s="182">
        <f>SUM(U112:U139)</f>
        <v>84.89</v>
      </c>
      <c r="AE111" s="149" t="s">
        <v>140</v>
      </c>
    </row>
    <row r="112" spans="1:60" outlineLevel="1" x14ac:dyDescent="0.25">
      <c r="A112" s="166"/>
      <c r="B112" s="167"/>
      <c r="C112" s="168"/>
      <c r="D112" s="169"/>
      <c r="E112" s="170"/>
      <c r="F112" s="171"/>
      <c r="G112" s="172"/>
      <c r="H112" s="172"/>
      <c r="I112" s="172"/>
      <c r="J112" s="172"/>
      <c r="K112" s="172"/>
      <c r="L112" s="172"/>
      <c r="M112" s="172"/>
      <c r="N112" s="173"/>
      <c r="O112" s="173"/>
      <c r="P112" s="173">
        <v>0</v>
      </c>
      <c r="Q112" s="173">
        <f t="shared" ref="Q112:Q139" si="23">ROUND(E112*P112,5)</f>
        <v>0</v>
      </c>
      <c r="R112" s="173"/>
      <c r="S112" s="173"/>
      <c r="T112" s="174">
        <v>1.56</v>
      </c>
      <c r="U112" s="173">
        <f t="shared" ref="U112:U139" si="24">ROUND(E112*T112,2)</f>
        <v>0</v>
      </c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 t="s">
        <v>144</v>
      </c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 x14ac:dyDescent="0.25">
      <c r="A113" s="166"/>
      <c r="B113" s="167"/>
      <c r="C113" s="168"/>
      <c r="D113" s="169"/>
      <c r="E113" s="170"/>
      <c r="F113" s="171"/>
      <c r="G113" s="172"/>
      <c r="H113" s="172"/>
      <c r="I113" s="172"/>
      <c r="J113" s="172"/>
      <c r="K113" s="172"/>
      <c r="L113" s="172"/>
      <c r="M113" s="172"/>
      <c r="N113" s="173"/>
      <c r="O113" s="173"/>
      <c r="P113" s="173">
        <v>0</v>
      </c>
      <c r="Q113" s="173">
        <f t="shared" si="23"/>
        <v>0</v>
      </c>
      <c r="R113" s="173"/>
      <c r="S113" s="173"/>
      <c r="T113" s="174">
        <v>1.63</v>
      </c>
      <c r="U113" s="173">
        <f t="shared" si="24"/>
        <v>0</v>
      </c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 t="s">
        <v>144</v>
      </c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outlineLevel="1" x14ac:dyDescent="0.25">
      <c r="A114" s="166"/>
      <c r="B114" s="167"/>
      <c r="C114" s="168"/>
      <c r="D114" s="169"/>
      <c r="E114" s="170"/>
      <c r="F114" s="171"/>
      <c r="G114" s="172"/>
      <c r="H114" s="172"/>
      <c r="I114" s="172"/>
      <c r="J114" s="172"/>
      <c r="K114" s="172"/>
      <c r="L114" s="172"/>
      <c r="M114" s="172"/>
      <c r="N114" s="173"/>
      <c r="O114" s="173"/>
      <c r="P114" s="173">
        <v>0</v>
      </c>
      <c r="Q114" s="173">
        <f t="shared" si="23"/>
        <v>0</v>
      </c>
      <c r="R114" s="173"/>
      <c r="S114" s="173"/>
      <c r="T114" s="174">
        <v>0</v>
      </c>
      <c r="U114" s="173">
        <f t="shared" si="24"/>
        <v>0</v>
      </c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 t="s">
        <v>164</v>
      </c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 x14ac:dyDescent="0.25">
      <c r="A115" s="166"/>
      <c r="B115" s="167"/>
      <c r="C115" s="168"/>
      <c r="D115" s="169"/>
      <c r="E115" s="170"/>
      <c r="F115" s="171"/>
      <c r="G115" s="172"/>
      <c r="H115" s="172"/>
      <c r="I115" s="172"/>
      <c r="J115" s="172"/>
      <c r="K115" s="172"/>
      <c r="L115" s="172"/>
      <c r="M115" s="172"/>
      <c r="N115" s="173"/>
      <c r="O115" s="173"/>
      <c r="P115" s="173">
        <v>0</v>
      </c>
      <c r="Q115" s="173">
        <f t="shared" si="23"/>
        <v>0</v>
      </c>
      <c r="R115" s="173"/>
      <c r="S115" s="173"/>
      <c r="T115" s="174">
        <v>0</v>
      </c>
      <c r="U115" s="173">
        <f t="shared" si="24"/>
        <v>0</v>
      </c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 t="s">
        <v>164</v>
      </c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outlineLevel="1" x14ac:dyDescent="0.25">
      <c r="A116" s="166"/>
      <c r="B116" s="167"/>
      <c r="C116" s="168"/>
      <c r="D116" s="169"/>
      <c r="E116" s="170"/>
      <c r="F116" s="171"/>
      <c r="G116" s="172"/>
      <c r="H116" s="172"/>
      <c r="I116" s="172"/>
      <c r="J116" s="172"/>
      <c r="K116" s="172"/>
      <c r="L116" s="172"/>
      <c r="M116" s="172"/>
      <c r="N116" s="173"/>
      <c r="O116" s="173"/>
      <c r="P116" s="173">
        <v>0</v>
      </c>
      <c r="Q116" s="173">
        <f t="shared" si="23"/>
        <v>0</v>
      </c>
      <c r="R116" s="173"/>
      <c r="S116" s="173"/>
      <c r="T116" s="174">
        <v>0</v>
      </c>
      <c r="U116" s="173">
        <f t="shared" si="24"/>
        <v>0</v>
      </c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 t="s">
        <v>164</v>
      </c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 x14ac:dyDescent="0.25">
      <c r="A117" s="166"/>
      <c r="B117" s="167"/>
      <c r="C117" s="168"/>
      <c r="D117" s="169"/>
      <c r="E117" s="170"/>
      <c r="F117" s="171"/>
      <c r="G117" s="172"/>
      <c r="H117" s="172"/>
      <c r="I117" s="172"/>
      <c r="J117" s="172"/>
      <c r="K117" s="172"/>
      <c r="L117" s="172"/>
      <c r="M117" s="172"/>
      <c r="N117" s="173"/>
      <c r="O117" s="173"/>
      <c r="P117" s="173">
        <v>0</v>
      </c>
      <c r="Q117" s="173">
        <f t="shared" si="23"/>
        <v>0</v>
      </c>
      <c r="R117" s="173"/>
      <c r="S117" s="173"/>
      <c r="T117" s="174">
        <v>0</v>
      </c>
      <c r="U117" s="173">
        <f t="shared" si="24"/>
        <v>0</v>
      </c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 t="s">
        <v>164</v>
      </c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outlineLevel="1" x14ac:dyDescent="0.25">
      <c r="A118" s="166"/>
      <c r="B118" s="167"/>
      <c r="C118" s="168"/>
      <c r="D118" s="169"/>
      <c r="E118" s="170"/>
      <c r="F118" s="171"/>
      <c r="G118" s="172"/>
      <c r="H118" s="172"/>
      <c r="I118" s="172"/>
      <c r="J118" s="172"/>
      <c r="K118" s="172"/>
      <c r="L118" s="172"/>
      <c r="M118" s="172"/>
      <c r="N118" s="173"/>
      <c r="O118" s="173"/>
      <c r="P118" s="173">
        <v>0</v>
      </c>
      <c r="Q118" s="173">
        <f t="shared" si="23"/>
        <v>0</v>
      </c>
      <c r="R118" s="173"/>
      <c r="S118" s="173"/>
      <c r="T118" s="174">
        <v>2.52</v>
      </c>
      <c r="U118" s="173">
        <f t="shared" si="24"/>
        <v>0</v>
      </c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 t="s">
        <v>144</v>
      </c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outlineLevel="1" x14ac:dyDescent="0.25">
      <c r="A119" s="166"/>
      <c r="B119" s="167"/>
      <c r="C119" s="168"/>
      <c r="D119" s="169"/>
      <c r="E119" s="170"/>
      <c r="F119" s="171"/>
      <c r="G119" s="172"/>
      <c r="H119" s="172"/>
      <c r="I119" s="172"/>
      <c r="J119" s="172"/>
      <c r="K119" s="172"/>
      <c r="L119" s="172"/>
      <c r="M119" s="172"/>
      <c r="N119" s="173"/>
      <c r="O119" s="173"/>
      <c r="P119" s="173">
        <v>0</v>
      </c>
      <c r="Q119" s="173">
        <f t="shared" si="23"/>
        <v>0</v>
      </c>
      <c r="R119" s="173"/>
      <c r="S119" s="173"/>
      <c r="T119" s="174">
        <v>0</v>
      </c>
      <c r="U119" s="173">
        <f t="shared" si="24"/>
        <v>0</v>
      </c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 t="s">
        <v>164</v>
      </c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outlineLevel="1" x14ac:dyDescent="0.25">
      <c r="A120" s="166"/>
      <c r="B120" s="167"/>
      <c r="C120" s="168"/>
      <c r="D120" s="169"/>
      <c r="E120" s="170"/>
      <c r="F120" s="171"/>
      <c r="G120" s="172"/>
      <c r="H120" s="172"/>
      <c r="I120" s="172"/>
      <c r="J120" s="172"/>
      <c r="K120" s="172"/>
      <c r="L120" s="172"/>
      <c r="M120" s="172"/>
      <c r="N120" s="173"/>
      <c r="O120" s="173"/>
      <c r="P120" s="173">
        <v>0</v>
      </c>
      <c r="Q120" s="173">
        <f t="shared" si="23"/>
        <v>0</v>
      </c>
      <c r="R120" s="173"/>
      <c r="S120" s="173"/>
      <c r="T120" s="174">
        <v>0</v>
      </c>
      <c r="U120" s="173">
        <f t="shared" si="24"/>
        <v>0</v>
      </c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 t="s">
        <v>144</v>
      </c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75"/>
      <c r="BB120" s="175"/>
      <c r="BC120" s="175"/>
      <c r="BD120" s="175"/>
      <c r="BE120" s="175"/>
      <c r="BF120" s="175"/>
      <c r="BG120" s="175"/>
      <c r="BH120" s="175"/>
    </row>
    <row r="121" spans="1:60" outlineLevel="1" x14ac:dyDescent="0.25">
      <c r="A121" s="166"/>
      <c r="B121" s="167"/>
      <c r="C121" s="168"/>
      <c r="D121" s="169"/>
      <c r="E121" s="170"/>
      <c r="F121" s="171"/>
      <c r="G121" s="172"/>
      <c r="H121" s="172"/>
      <c r="I121" s="172"/>
      <c r="J121" s="172"/>
      <c r="K121" s="172"/>
      <c r="L121" s="172"/>
      <c r="M121" s="172"/>
      <c r="N121" s="173"/>
      <c r="O121" s="173"/>
      <c r="P121" s="173">
        <v>0</v>
      </c>
      <c r="Q121" s="173">
        <f t="shared" si="23"/>
        <v>0</v>
      </c>
      <c r="R121" s="173"/>
      <c r="S121" s="173"/>
      <c r="T121" s="174">
        <v>0.55500000000000005</v>
      </c>
      <c r="U121" s="173">
        <f t="shared" si="24"/>
        <v>0</v>
      </c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 t="s">
        <v>144</v>
      </c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outlineLevel="1" x14ac:dyDescent="0.25">
      <c r="A122" s="166"/>
      <c r="B122" s="167"/>
      <c r="C122" s="168"/>
      <c r="D122" s="169"/>
      <c r="E122" s="170"/>
      <c r="F122" s="171"/>
      <c r="G122" s="172"/>
      <c r="H122" s="172"/>
      <c r="I122" s="172"/>
      <c r="J122" s="172"/>
      <c r="K122" s="172"/>
      <c r="L122" s="172"/>
      <c r="M122" s="172"/>
      <c r="N122" s="173"/>
      <c r="O122" s="173"/>
      <c r="P122" s="173">
        <v>0</v>
      </c>
      <c r="Q122" s="173">
        <f t="shared" si="23"/>
        <v>0</v>
      </c>
      <c r="R122" s="173"/>
      <c r="S122" s="173"/>
      <c r="T122" s="174">
        <v>0</v>
      </c>
      <c r="U122" s="173">
        <f t="shared" si="24"/>
        <v>0</v>
      </c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 t="s">
        <v>144</v>
      </c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outlineLevel="1" x14ac:dyDescent="0.25">
      <c r="A123" s="166"/>
      <c r="B123" s="167"/>
      <c r="C123" s="168"/>
      <c r="D123" s="169"/>
      <c r="E123" s="170"/>
      <c r="F123" s="171"/>
      <c r="G123" s="172"/>
      <c r="H123" s="172"/>
      <c r="I123" s="172"/>
      <c r="J123" s="172"/>
      <c r="K123" s="172"/>
      <c r="L123" s="172"/>
      <c r="M123" s="172"/>
      <c r="N123" s="173"/>
      <c r="O123" s="173"/>
      <c r="P123" s="173">
        <v>0</v>
      </c>
      <c r="Q123" s="173">
        <f t="shared" si="23"/>
        <v>0</v>
      </c>
      <c r="R123" s="173"/>
      <c r="S123" s="173"/>
      <c r="T123" s="174">
        <v>0.55500000000000005</v>
      </c>
      <c r="U123" s="173">
        <f t="shared" si="24"/>
        <v>0</v>
      </c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 t="s">
        <v>144</v>
      </c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outlineLevel="1" x14ac:dyDescent="0.25">
      <c r="A124" s="166"/>
      <c r="B124" s="167"/>
      <c r="C124" s="168"/>
      <c r="D124" s="169"/>
      <c r="E124" s="170"/>
      <c r="F124" s="171"/>
      <c r="G124" s="172"/>
      <c r="H124" s="172"/>
      <c r="I124" s="172"/>
      <c r="J124" s="172"/>
      <c r="K124" s="172"/>
      <c r="L124" s="172"/>
      <c r="M124" s="172"/>
      <c r="N124" s="173"/>
      <c r="O124" s="173"/>
      <c r="P124" s="173">
        <v>0</v>
      </c>
      <c r="Q124" s="173">
        <f t="shared" si="23"/>
        <v>0</v>
      </c>
      <c r="R124" s="173"/>
      <c r="S124" s="173"/>
      <c r="T124" s="174">
        <v>0</v>
      </c>
      <c r="U124" s="173">
        <f t="shared" si="24"/>
        <v>0</v>
      </c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 t="s">
        <v>144</v>
      </c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outlineLevel="1" x14ac:dyDescent="0.25">
      <c r="A125" s="166">
        <v>99</v>
      </c>
      <c r="B125" s="167" t="s">
        <v>289</v>
      </c>
      <c r="C125" s="168" t="s">
        <v>290</v>
      </c>
      <c r="D125" s="169" t="s">
        <v>151</v>
      </c>
      <c r="E125" s="170">
        <v>36.488</v>
      </c>
      <c r="F125" s="171">
        <v>524</v>
      </c>
      <c r="G125" s="172">
        <f>ROUND(E125*F125,2)</f>
        <v>19119.71</v>
      </c>
      <c r="H125" s="172"/>
      <c r="I125" s="172">
        <f>ROUND(E125*H125,2)</f>
        <v>0</v>
      </c>
      <c r="J125" s="172"/>
      <c r="K125" s="172">
        <f>ROUND(E125*J125,2)</f>
        <v>0</v>
      </c>
      <c r="L125" s="172">
        <v>21</v>
      </c>
      <c r="M125" s="172">
        <f>G125*(1+L125/100)</f>
        <v>23134.849099999999</v>
      </c>
      <c r="N125" s="173">
        <v>2.0000000000000002E-5</v>
      </c>
      <c r="O125" s="173">
        <f>ROUND(E125*N125,5)</f>
        <v>7.2999999999999996E-4</v>
      </c>
      <c r="P125" s="173">
        <v>0</v>
      </c>
      <c r="Q125" s="173">
        <f t="shared" si="23"/>
        <v>0</v>
      </c>
      <c r="R125" s="173"/>
      <c r="S125" s="173"/>
      <c r="T125" s="174">
        <v>1.042</v>
      </c>
      <c r="U125" s="173">
        <f t="shared" si="24"/>
        <v>38.020000000000003</v>
      </c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 t="s">
        <v>144</v>
      </c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75"/>
      <c r="BB125" s="175"/>
      <c r="BC125" s="175"/>
      <c r="BD125" s="175"/>
      <c r="BE125" s="175"/>
      <c r="BF125" s="175"/>
      <c r="BG125" s="175"/>
      <c r="BH125" s="175"/>
    </row>
    <row r="126" spans="1:60" outlineLevel="1" x14ac:dyDescent="0.25">
      <c r="A126" s="166">
        <v>100</v>
      </c>
      <c r="B126" s="167" t="s">
        <v>291</v>
      </c>
      <c r="C126" s="168" t="s">
        <v>292</v>
      </c>
      <c r="D126" s="169" t="s">
        <v>173</v>
      </c>
      <c r="E126" s="170">
        <v>34.75</v>
      </c>
      <c r="F126" s="171">
        <v>3200</v>
      </c>
      <c r="G126" s="172">
        <f>ROUND(E126*F126,2)</f>
        <v>111200</v>
      </c>
      <c r="H126" s="172"/>
      <c r="I126" s="172">
        <f>ROUND(E126*H126,2)</f>
        <v>0</v>
      </c>
      <c r="J126" s="172"/>
      <c r="K126" s="172">
        <f>ROUND(E126*J126,2)</f>
        <v>0</v>
      </c>
      <c r="L126" s="172">
        <v>21</v>
      </c>
      <c r="M126" s="172">
        <f>G126*(1+L126/100)</f>
        <v>134552</v>
      </c>
      <c r="N126" s="173">
        <v>0</v>
      </c>
      <c r="O126" s="173">
        <f>ROUND(E126*N126,5)</f>
        <v>0</v>
      </c>
      <c r="P126" s="173">
        <v>0</v>
      </c>
      <c r="Q126" s="173">
        <f t="shared" si="23"/>
        <v>0</v>
      </c>
      <c r="R126" s="173"/>
      <c r="S126" s="173"/>
      <c r="T126" s="174">
        <v>0</v>
      </c>
      <c r="U126" s="173">
        <f t="shared" si="24"/>
        <v>0</v>
      </c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 t="s">
        <v>144</v>
      </c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75"/>
      <c r="BB126" s="175"/>
      <c r="BC126" s="175"/>
      <c r="BD126" s="175"/>
      <c r="BE126" s="175"/>
      <c r="BF126" s="175"/>
      <c r="BG126" s="175"/>
      <c r="BH126" s="175"/>
    </row>
    <row r="127" spans="1:60" outlineLevel="1" x14ac:dyDescent="0.25">
      <c r="A127" s="166"/>
      <c r="B127" s="167"/>
      <c r="C127" s="168"/>
      <c r="D127" s="169"/>
      <c r="E127" s="170"/>
      <c r="F127" s="171"/>
      <c r="G127" s="172"/>
      <c r="H127" s="172"/>
      <c r="I127" s="172"/>
      <c r="J127" s="172"/>
      <c r="K127" s="172"/>
      <c r="L127" s="172"/>
      <c r="M127" s="172"/>
      <c r="N127" s="173"/>
      <c r="O127" s="173"/>
      <c r="P127" s="173">
        <v>0</v>
      </c>
      <c r="Q127" s="173">
        <f t="shared" si="23"/>
        <v>0</v>
      </c>
      <c r="R127" s="173"/>
      <c r="S127" s="173"/>
      <c r="T127" s="174">
        <v>0.46800000000000003</v>
      </c>
      <c r="U127" s="173">
        <f t="shared" si="24"/>
        <v>0</v>
      </c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 t="s">
        <v>144</v>
      </c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</row>
    <row r="128" spans="1:60" outlineLevel="1" x14ac:dyDescent="0.25">
      <c r="A128" s="166"/>
      <c r="B128" s="167"/>
      <c r="C128" s="168"/>
      <c r="D128" s="169"/>
      <c r="E128" s="170"/>
      <c r="F128" s="171"/>
      <c r="G128" s="172"/>
      <c r="H128" s="172"/>
      <c r="I128" s="172"/>
      <c r="J128" s="172"/>
      <c r="K128" s="172"/>
      <c r="L128" s="172"/>
      <c r="M128" s="172"/>
      <c r="N128" s="173"/>
      <c r="O128" s="173"/>
      <c r="P128" s="173">
        <v>0</v>
      </c>
      <c r="Q128" s="173">
        <f t="shared" si="23"/>
        <v>0</v>
      </c>
      <c r="R128" s="173"/>
      <c r="S128" s="173"/>
      <c r="T128" s="174">
        <v>0</v>
      </c>
      <c r="U128" s="173">
        <f t="shared" si="24"/>
        <v>0</v>
      </c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 t="s">
        <v>144</v>
      </c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</row>
    <row r="129" spans="1:60" outlineLevel="1" x14ac:dyDescent="0.25">
      <c r="A129" s="166"/>
      <c r="B129" s="167"/>
      <c r="C129" s="168"/>
      <c r="D129" s="169"/>
      <c r="E129" s="170"/>
      <c r="F129" s="171"/>
      <c r="G129" s="172"/>
      <c r="H129" s="172"/>
      <c r="I129" s="172"/>
      <c r="J129" s="172"/>
      <c r="K129" s="172"/>
      <c r="L129" s="172"/>
      <c r="M129" s="172"/>
      <c r="N129" s="173"/>
      <c r="O129" s="173"/>
      <c r="P129" s="173">
        <v>0</v>
      </c>
      <c r="Q129" s="173">
        <f t="shared" si="23"/>
        <v>0</v>
      </c>
      <c r="R129" s="173"/>
      <c r="S129" s="173"/>
      <c r="T129" s="174">
        <v>0</v>
      </c>
      <c r="U129" s="173">
        <f t="shared" si="24"/>
        <v>0</v>
      </c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 t="s">
        <v>144</v>
      </c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</row>
    <row r="130" spans="1:60" outlineLevel="1" x14ac:dyDescent="0.25">
      <c r="A130" s="166"/>
      <c r="B130" s="167"/>
      <c r="C130" s="168"/>
      <c r="D130" s="169"/>
      <c r="E130" s="170"/>
      <c r="F130" s="171"/>
      <c r="G130" s="172"/>
      <c r="H130" s="172"/>
      <c r="I130" s="172"/>
      <c r="J130" s="172"/>
      <c r="K130" s="172"/>
      <c r="L130" s="172"/>
      <c r="M130" s="172"/>
      <c r="N130" s="173"/>
      <c r="O130" s="173"/>
      <c r="P130" s="173">
        <v>0</v>
      </c>
      <c r="Q130" s="173">
        <f t="shared" si="23"/>
        <v>0</v>
      </c>
      <c r="R130" s="173"/>
      <c r="S130" s="173"/>
      <c r="T130" s="174">
        <v>0</v>
      </c>
      <c r="U130" s="173">
        <f t="shared" si="24"/>
        <v>0</v>
      </c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 t="s">
        <v>144</v>
      </c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</row>
    <row r="131" spans="1:60" outlineLevel="1" x14ac:dyDescent="0.25">
      <c r="A131" s="166"/>
      <c r="B131" s="167"/>
      <c r="C131" s="168"/>
      <c r="D131" s="169"/>
      <c r="E131" s="170"/>
      <c r="F131" s="171"/>
      <c r="G131" s="172"/>
      <c r="H131" s="172"/>
      <c r="I131" s="172"/>
      <c r="J131" s="172"/>
      <c r="K131" s="172"/>
      <c r="L131" s="172"/>
      <c r="M131" s="172"/>
      <c r="N131" s="173"/>
      <c r="O131" s="173"/>
      <c r="P131" s="173">
        <v>0</v>
      </c>
      <c r="Q131" s="173">
        <f t="shared" si="23"/>
        <v>0</v>
      </c>
      <c r="R131" s="173"/>
      <c r="S131" s="173"/>
      <c r="T131" s="174">
        <v>0</v>
      </c>
      <c r="U131" s="173">
        <f t="shared" si="24"/>
        <v>0</v>
      </c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 t="s">
        <v>144</v>
      </c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</row>
    <row r="132" spans="1:60" outlineLevel="1" x14ac:dyDescent="0.25">
      <c r="A132" s="166"/>
      <c r="B132" s="167"/>
      <c r="C132" s="168"/>
      <c r="D132" s="169"/>
      <c r="E132" s="170"/>
      <c r="F132" s="171"/>
      <c r="G132" s="172"/>
      <c r="H132" s="172"/>
      <c r="I132" s="172"/>
      <c r="J132" s="172"/>
      <c r="K132" s="172"/>
      <c r="L132" s="172"/>
      <c r="M132" s="172"/>
      <c r="N132" s="173"/>
      <c r="O132" s="173"/>
      <c r="P132" s="173">
        <v>0</v>
      </c>
      <c r="Q132" s="173">
        <f t="shared" si="23"/>
        <v>0</v>
      </c>
      <c r="R132" s="173"/>
      <c r="S132" s="173"/>
      <c r="T132" s="174">
        <v>0</v>
      </c>
      <c r="U132" s="173">
        <f t="shared" si="24"/>
        <v>0</v>
      </c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 t="s">
        <v>144</v>
      </c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</row>
    <row r="133" spans="1:60" outlineLevel="1" x14ac:dyDescent="0.25">
      <c r="A133" s="166"/>
      <c r="B133" s="167"/>
      <c r="C133" s="168"/>
      <c r="D133" s="169"/>
      <c r="E133" s="170"/>
      <c r="F133" s="171"/>
      <c r="G133" s="172"/>
      <c r="H133" s="172"/>
      <c r="I133" s="172"/>
      <c r="J133" s="172"/>
      <c r="K133" s="172"/>
      <c r="L133" s="172"/>
      <c r="M133" s="172"/>
      <c r="N133" s="173"/>
      <c r="O133" s="173"/>
      <c r="P133" s="173">
        <v>0</v>
      </c>
      <c r="Q133" s="173">
        <f t="shared" si="23"/>
        <v>0</v>
      </c>
      <c r="R133" s="173"/>
      <c r="S133" s="173"/>
      <c r="T133" s="174">
        <v>0</v>
      </c>
      <c r="U133" s="173">
        <f t="shared" si="24"/>
        <v>0</v>
      </c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 t="s">
        <v>144</v>
      </c>
      <c r="AF133" s="175"/>
      <c r="AG133" s="175"/>
      <c r="AH133" s="175"/>
      <c r="AI133" s="175"/>
      <c r="AJ133" s="175"/>
      <c r="AK133" s="175"/>
      <c r="AL133" s="175"/>
      <c r="AM133" s="175"/>
      <c r="AN133" s="175"/>
      <c r="AO133" s="175"/>
      <c r="AP133" s="175"/>
      <c r="AQ133" s="175"/>
      <c r="AR133" s="175"/>
      <c r="AS133" s="175"/>
      <c r="AT133" s="175"/>
      <c r="AU133" s="175"/>
      <c r="AV133" s="175"/>
      <c r="AW133" s="175"/>
      <c r="AX133" s="175"/>
      <c r="AY133" s="175"/>
      <c r="AZ133" s="175"/>
      <c r="BA133" s="175"/>
      <c r="BB133" s="175"/>
      <c r="BC133" s="175"/>
      <c r="BD133" s="175"/>
      <c r="BE133" s="175"/>
      <c r="BF133" s="175"/>
      <c r="BG133" s="175"/>
      <c r="BH133" s="175"/>
    </row>
    <row r="134" spans="1:60" outlineLevel="1" x14ac:dyDescent="0.25">
      <c r="A134" s="166"/>
      <c r="B134" s="167"/>
      <c r="C134" s="168"/>
      <c r="D134" s="169"/>
      <c r="E134" s="170"/>
      <c r="F134" s="171"/>
      <c r="G134" s="172"/>
      <c r="H134" s="172"/>
      <c r="I134" s="172"/>
      <c r="J134" s="172"/>
      <c r="K134" s="172"/>
      <c r="L134" s="172"/>
      <c r="M134" s="172"/>
      <c r="N134" s="173"/>
      <c r="O134" s="173"/>
      <c r="P134" s="173">
        <v>0</v>
      </c>
      <c r="Q134" s="173">
        <f t="shared" si="23"/>
        <v>0</v>
      </c>
      <c r="R134" s="173"/>
      <c r="S134" s="173"/>
      <c r="T134" s="174">
        <v>0</v>
      </c>
      <c r="U134" s="173">
        <f t="shared" si="24"/>
        <v>0</v>
      </c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 t="s">
        <v>144</v>
      </c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</row>
    <row r="135" spans="1:60" outlineLevel="1" x14ac:dyDescent="0.25">
      <c r="A135" s="166"/>
      <c r="B135" s="167"/>
      <c r="C135" s="168"/>
      <c r="D135" s="169"/>
      <c r="E135" s="170"/>
      <c r="F135" s="171"/>
      <c r="G135" s="172"/>
      <c r="H135" s="172"/>
      <c r="I135" s="172"/>
      <c r="J135" s="172"/>
      <c r="K135" s="172"/>
      <c r="L135" s="172"/>
      <c r="M135" s="172"/>
      <c r="N135" s="173"/>
      <c r="O135" s="173"/>
      <c r="P135" s="173">
        <v>0</v>
      </c>
      <c r="Q135" s="173">
        <f t="shared" si="23"/>
        <v>0</v>
      </c>
      <c r="R135" s="173"/>
      <c r="S135" s="173"/>
      <c r="T135" s="174">
        <v>0</v>
      </c>
      <c r="U135" s="173">
        <f t="shared" si="24"/>
        <v>0</v>
      </c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 t="s">
        <v>144</v>
      </c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</row>
    <row r="136" spans="1:60" ht="20.399999999999999" outlineLevel="1" x14ac:dyDescent="0.25">
      <c r="A136" s="166">
        <v>110</v>
      </c>
      <c r="B136" s="167" t="s">
        <v>293</v>
      </c>
      <c r="C136" s="168" t="s">
        <v>294</v>
      </c>
      <c r="D136" s="169" t="s">
        <v>151</v>
      </c>
      <c r="E136" s="170">
        <v>25.2</v>
      </c>
      <c r="F136" s="171">
        <v>137</v>
      </c>
      <c r="G136" s="172">
        <f>ROUND(E136*F136,2)</f>
        <v>3452.4</v>
      </c>
      <c r="H136" s="172"/>
      <c r="I136" s="172">
        <f>ROUND(E136*H136,2)</f>
        <v>0</v>
      </c>
      <c r="J136" s="172"/>
      <c r="K136" s="172">
        <f>ROUND(E136*J136,2)</f>
        <v>0</v>
      </c>
      <c r="L136" s="172">
        <v>21</v>
      </c>
      <c r="M136" s="172">
        <f>G136*(1+L136/100)</f>
        <v>4177.4039999999995</v>
      </c>
      <c r="N136" s="173">
        <v>0</v>
      </c>
      <c r="O136" s="173">
        <f>ROUND(E136*N136,5)</f>
        <v>0</v>
      </c>
      <c r="P136" s="173">
        <v>2.4649999999999998E-2</v>
      </c>
      <c r="Q136" s="173">
        <f t="shared" si="23"/>
        <v>0.62117999999999995</v>
      </c>
      <c r="R136" s="173"/>
      <c r="S136" s="173"/>
      <c r="T136" s="174">
        <v>0.25</v>
      </c>
      <c r="U136" s="173">
        <f t="shared" si="24"/>
        <v>6.3</v>
      </c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 t="s">
        <v>144</v>
      </c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</row>
    <row r="137" spans="1:60" ht="20.399999999999999" outlineLevel="1" x14ac:dyDescent="0.25">
      <c r="A137" s="166">
        <v>111</v>
      </c>
      <c r="B137" s="167" t="s">
        <v>293</v>
      </c>
      <c r="C137" s="168" t="s">
        <v>295</v>
      </c>
      <c r="D137" s="169" t="s">
        <v>151</v>
      </c>
      <c r="E137" s="170">
        <v>162.285</v>
      </c>
      <c r="F137" s="171">
        <v>137</v>
      </c>
      <c r="G137" s="172">
        <f>ROUND(E137*F137,2)</f>
        <v>22233.05</v>
      </c>
      <c r="H137" s="172"/>
      <c r="I137" s="172">
        <f>ROUND(E137*H137,2)</f>
        <v>0</v>
      </c>
      <c r="J137" s="172"/>
      <c r="K137" s="172">
        <f>ROUND(E137*J137,2)</f>
        <v>0</v>
      </c>
      <c r="L137" s="172">
        <v>21</v>
      </c>
      <c r="M137" s="172">
        <f>G137*(1+L137/100)</f>
        <v>26901.9905</v>
      </c>
      <c r="N137" s="173">
        <v>0</v>
      </c>
      <c r="O137" s="173">
        <f>ROUND(E137*N137,5)</f>
        <v>0</v>
      </c>
      <c r="P137" s="173">
        <v>2.4649999999999998E-2</v>
      </c>
      <c r="Q137" s="173">
        <f t="shared" si="23"/>
        <v>4.0003299999999999</v>
      </c>
      <c r="R137" s="173"/>
      <c r="S137" s="173"/>
      <c r="T137" s="174">
        <v>0.25</v>
      </c>
      <c r="U137" s="173">
        <f t="shared" si="24"/>
        <v>40.57</v>
      </c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 t="s">
        <v>144</v>
      </c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</row>
    <row r="138" spans="1:60" outlineLevel="1" x14ac:dyDescent="0.25">
      <c r="A138" s="166">
        <v>112</v>
      </c>
      <c r="B138" s="167" t="s">
        <v>296</v>
      </c>
      <c r="C138" s="168" t="s">
        <v>297</v>
      </c>
      <c r="D138" s="169" t="s">
        <v>151</v>
      </c>
      <c r="E138" s="170">
        <v>1.8180000000000001</v>
      </c>
      <c r="F138" s="171">
        <v>440</v>
      </c>
      <c r="G138" s="172">
        <f>ROUND(E138*F138,2)</f>
        <v>799.92</v>
      </c>
      <c r="H138" s="172"/>
      <c r="I138" s="172">
        <f>ROUND(E138*H138,2)</f>
        <v>0</v>
      </c>
      <c r="J138" s="172"/>
      <c r="K138" s="172">
        <f>ROUND(E138*J138,2)</f>
        <v>0</v>
      </c>
      <c r="L138" s="172">
        <v>21</v>
      </c>
      <c r="M138" s="172">
        <f>G138*(1+L138/100)</f>
        <v>967.90319999999997</v>
      </c>
      <c r="N138" s="173">
        <v>0</v>
      </c>
      <c r="O138" s="173">
        <f>ROUND(E138*N138,5)</f>
        <v>0</v>
      </c>
      <c r="P138" s="173">
        <v>0</v>
      </c>
      <c r="Q138" s="173">
        <f t="shared" si="23"/>
        <v>0</v>
      </c>
      <c r="R138" s="173"/>
      <c r="S138" s="173"/>
      <c r="T138" s="174">
        <v>0</v>
      </c>
      <c r="U138" s="173">
        <f t="shared" si="24"/>
        <v>0</v>
      </c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 t="s">
        <v>144</v>
      </c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</row>
    <row r="139" spans="1:60" outlineLevel="1" x14ac:dyDescent="0.25">
      <c r="A139" s="166">
        <v>113</v>
      </c>
      <c r="B139" s="167" t="s">
        <v>298</v>
      </c>
      <c r="C139" s="168" t="s">
        <v>299</v>
      </c>
      <c r="D139" s="169" t="s">
        <v>30</v>
      </c>
      <c r="E139" s="170">
        <v>4186.32</v>
      </c>
      <c r="F139" s="171">
        <v>2</v>
      </c>
      <c r="G139" s="172">
        <f>ROUND(E139*F139,2)</f>
        <v>8372.64</v>
      </c>
      <c r="H139" s="172"/>
      <c r="I139" s="172">
        <f>ROUND(E139*H139,2)</f>
        <v>0</v>
      </c>
      <c r="J139" s="172"/>
      <c r="K139" s="172">
        <f>ROUND(E139*J139,2)</f>
        <v>0</v>
      </c>
      <c r="L139" s="172">
        <v>21</v>
      </c>
      <c r="M139" s="172">
        <f>G139*(1+L139/100)</f>
        <v>10130.894399999999</v>
      </c>
      <c r="N139" s="173">
        <v>0</v>
      </c>
      <c r="O139" s="173">
        <f>ROUND(E139*N139,5)</f>
        <v>0</v>
      </c>
      <c r="P139" s="173">
        <v>0</v>
      </c>
      <c r="Q139" s="173">
        <f t="shared" si="23"/>
        <v>0</v>
      </c>
      <c r="R139" s="173"/>
      <c r="S139" s="173"/>
      <c r="T139" s="174">
        <v>0</v>
      </c>
      <c r="U139" s="173">
        <f t="shared" si="24"/>
        <v>0</v>
      </c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 t="s">
        <v>144</v>
      </c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</row>
    <row r="140" spans="1:60" x14ac:dyDescent="0.25">
      <c r="A140" s="176" t="s">
        <v>139</v>
      </c>
      <c r="B140" s="177" t="s">
        <v>90</v>
      </c>
      <c r="C140" s="178" t="s">
        <v>91</v>
      </c>
      <c r="D140" s="179"/>
      <c r="E140" s="180"/>
      <c r="F140" s="181"/>
      <c r="G140" s="181">
        <f>SUMIF(AE141:AE144,"&lt;&gt;NOR",G141:G144)</f>
        <v>199333.86</v>
      </c>
      <c r="H140" s="181"/>
      <c r="I140" s="181">
        <f>SUM(I141:I144)</f>
        <v>0</v>
      </c>
      <c r="J140" s="181"/>
      <c r="K140" s="181">
        <f>SUM(K141:K144)</f>
        <v>0</v>
      </c>
      <c r="L140" s="181"/>
      <c r="M140" s="181">
        <f>SUM(M141:M144)</f>
        <v>241193.97059999997</v>
      </c>
      <c r="N140" s="182"/>
      <c r="O140" s="182">
        <f>SUM(O141:O144)</f>
        <v>2.4000000000000001E-4</v>
      </c>
      <c r="P140" s="182"/>
      <c r="Q140" s="182">
        <f>SUM(Q141:Q144)</f>
        <v>0</v>
      </c>
      <c r="R140" s="182"/>
      <c r="S140" s="182"/>
      <c r="T140" s="183"/>
      <c r="U140" s="182">
        <f>SUM(U141:U144)</f>
        <v>0.75</v>
      </c>
      <c r="AE140" s="149" t="s">
        <v>140</v>
      </c>
    </row>
    <row r="141" spans="1:60" outlineLevel="1" x14ac:dyDescent="0.25">
      <c r="A141" s="166">
        <v>114</v>
      </c>
      <c r="B141" s="167" t="s">
        <v>300</v>
      </c>
      <c r="C141" s="168" t="s">
        <v>301</v>
      </c>
      <c r="D141" s="169" t="s">
        <v>173</v>
      </c>
      <c r="E141" s="170">
        <v>3.94</v>
      </c>
      <c r="F141" s="171">
        <v>123</v>
      </c>
      <c r="G141" s="172">
        <f>ROUND(E141*F141,2)</f>
        <v>484.62</v>
      </c>
      <c r="H141" s="172"/>
      <c r="I141" s="172">
        <f>ROUND(E141*H141,2)</f>
        <v>0</v>
      </c>
      <c r="J141" s="172"/>
      <c r="K141" s="172">
        <f>ROUND(E141*J141,2)</f>
        <v>0</v>
      </c>
      <c r="L141" s="172">
        <v>21</v>
      </c>
      <c r="M141" s="172">
        <f>G141*(1+L141/100)</f>
        <v>586.39019999999994</v>
      </c>
      <c r="N141" s="173">
        <v>6.0000000000000002E-5</v>
      </c>
      <c r="O141" s="173">
        <f>ROUND(E141*N141,5)</f>
        <v>2.4000000000000001E-4</v>
      </c>
      <c r="P141" s="173">
        <v>0</v>
      </c>
      <c r="Q141" s="173">
        <f>ROUND(E141*P141,5)</f>
        <v>0</v>
      </c>
      <c r="R141" s="173"/>
      <c r="S141" s="173"/>
      <c r="T141" s="174">
        <v>0.19</v>
      </c>
      <c r="U141" s="173">
        <f>ROUND(E141*T141,2)</f>
        <v>0.75</v>
      </c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 t="s">
        <v>144</v>
      </c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</row>
    <row r="142" spans="1:60" outlineLevel="1" x14ac:dyDescent="0.25">
      <c r="A142" s="166">
        <v>115</v>
      </c>
      <c r="B142" s="167" t="s">
        <v>302</v>
      </c>
      <c r="C142" s="168" t="s">
        <v>303</v>
      </c>
      <c r="D142" s="169" t="s">
        <v>173</v>
      </c>
      <c r="E142" s="170">
        <v>3.94</v>
      </c>
      <c r="F142" s="171">
        <v>1390</v>
      </c>
      <c r="G142" s="172">
        <f>ROUND(E142*F142,2)</f>
        <v>5476.6</v>
      </c>
      <c r="H142" s="172"/>
      <c r="I142" s="172">
        <f>ROUND(E142*H142,2)</f>
        <v>0</v>
      </c>
      <c r="J142" s="172"/>
      <c r="K142" s="172">
        <f>ROUND(E142*J142,2)</f>
        <v>0</v>
      </c>
      <c r="L142" s="172">
        <v>21</v>
      </c>
      <c r="M142" s="172">
        <f>G142*(1+L142/100)</f>
        <v>6626.6860000000006</v>
      </c>
      <c r="N142" s="173">
        <v>0</v>
      </c>
      <c r="O142" s="173">
        <f>ROUND(E142*N142,5)</f>
        <v>0</v>
      </c>
      <c r="P142" s="173">
        <v>0</v>
      </c>
      <c r="Q142" s="173">
        <f>ROUND(E142*P142,5)</f>
        <v>0</v>
      </c>
      <c r="R142" s="173"/>
      <c r="S142" s="173"/>
      <c r="T142" s="174">
        <v>0</v>
      </c>
      <c r="U142" s="173">
        <f>ROUND(E142*T142,2)</f>
        <v>0</v>
      </c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 t="s">
        <v>144</v>
      </c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</row>
    <row r="143" spans="1:60" outlineLevel="1" x14ac:dyDescent="0.25">
      <c r="A143" s="166">
        <v>116</v>
      </c>
      <c r="B143" s="167" t="s">
        <v>304</v>
      </c>
      <c r="C143" s="168" t="s">
        <v>305</v>
      </c>
      <c r="D143" s="169" t="s">
        <v>151</v>
      </c>
      <c r="E143" s="170">
        <v>6.1059999999999999</v>
      </c>
      <c r="F143" s="171">
        <v>30800</v>
      </c>
      <c r="G143" s="172">
        <f>ROUND(E143*F143,2)</f>
        <v>188064.8</v>
      </c>
      <c r="H143" s="172"/>
      <c r="I143" s="172">
        <f>ROUND(E143*H143,2)</f>
        <v>0</v>
      </c>
      <c r="J143" s="172"/>
      <c r="K143" s="172">
        <f>ROUND(E143*J143,2)</f>
        <v>0</v>
      </c>
      <c r="L143" s="172">
        <v>21</v>
      </c>
      <c r="M143" s="172">
        <f>G143*(1+L143/100)</f>
        <v>227558.40799999997</v>
      </c>
      <c r="N143" s="173">
        <v>0</v>
      </c>
      <c r="O143" s="173">
        <f>ROUND(E143*N143,5)</f>
        <v>0</v>
      </c>
      <c r="P143" s="173">
        <v>0</v>
      </c>
      <c r="Q143" s="173">
        <f>ROUND(E143*P143,5)</f>
        <v>0</v>
      </c>
      <c r="R143" s="173"/>
      <c r="S143" s="173"/>
      <c r="T143" s="174">
        <v>0</v>
      </c>
      <c r="U143" s="173">
        <f>ROUND(E143*T143,2)</f>
        <v>0</v>
      </c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 t="s">
        <v>144</v>
      </c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</row>
    <row r="144" spans="1:60" outlineLevel="1" x14ac:dyDescent="0.25">
      <c r="A144" s="166">
        <v>117</v>
      </c>
      <c r="B144" s="167" t="s">
        <v>306</v>
      </c>
      <c r="C144" s="168" t="s">
        <v>307</v>
      </c>
      <c r="D144" s="169" t="s">
        <v>30</v>
      </c>
      <c r="E144" s="170">
        <v>1769.28</v>
      </c>
      <c r="F144" s="171">
        <v>3</v>
      </c>
      <c r="G144" s="172">
        <f>ROUND(E144*F144,2)</f>
        <v>5307.84</v>
      </c>
      <c r="H144" s="172"/>
      <c r="I144" s="172">
        <f>ROUND(E144*H144,2)</f>
        <v>0</v>
      </c>
      <c r="J144" s="172"/>
      <c r="K144" s="172">
        <f>ROUND(E144*J144,2)</f>
        <v>0</v>
      </c>
      <c r="L144" s="172">
        <v>21</v>
      </c>
      <c r="M144" s="172">
        <f>G144*(1+L144/100)</f>
        <v>6422.4863999999998</v>
      </c>
      <c r="N144" s="173">
        <v>0</v>
      </c>
      <c r="O144" s="173">
        <f>ROUND(E144*N144,5)</f>
        <v>0</v>
      </c>
      <c r="P144" s="173">
        <v>0</v>
      </c>
      <c r="Q144" s="173">
        <f>ROUND(E144*P144,5)</f>
        <v>0</v>
      </c>
      <c r="R144" s="173"/>
      <c r="S144" s="173"/>
      <c r="T144" s="174">
        <v>0</v>
      </c>
      <c r="U144" s="173">
        <f>ROUND(E144*T144,2)</f>
        <v>0</v>
      </c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 t="s">
        <v>144</v>
      </c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</row>
    <row r="145" spans="1:60" x14ac:dyDescent="0.25">
      <c r="A145" s="176" t="s">
        <v>139</v>
      </c>
      <c r="B145" s="177" t="s">
        <v>92</v>
      </c>
      <c r="C145" s="178" t="s">
        <v>93</v>
      </c>
      <c r="D145" s="179"/>
      <c r="E145" s="180"/>
      <c r="F145" s="181"/>
      <c r="G145" s="181">
        <f>SUMIF(AE146:AE150,"&lt;&gt;NOR",G146:G150)</f>
        <v>5204.83</v>
      </c>
      <c r="H145" s="181"/>
      <c r="I145" s="181">
        <f>SUM(I146:I150)</f>
        <v>0</v>
      </c>
      <c r="J145" s="181"/>
      <c r="K145" s="181">
        <f>SUM(K146:K150)</f>
        <v>0</v>
      </c>
      <c r="L145" s="181"/>
      <c r="M145" s="181">
        <f>SUM(M146:M150)</f>
        <v>6297.8442999999988</v>
      </c>
      <c r="N145" s="182"/>
      <c r="O145" s="182">
        <f>SUM(O146:O150)</f>
        <v>5.2999999999999998E-4</v>
      </c>
      <c r="P145" s="182"/>
      <c r="Q145" s="182">
        <f>SUM(Q146:Q150)</f>
        <v>0</v>
      </c>
      <c r="R145" s="182"/>
      <c r="S145" s="182"/>
      <c r="T145" s="183"/>
      <c r="U145" s="182">
        <f>SUM(U146:U150)</f>
        <v>5.35</v>
      </c>
      <c r="AE145" s="149" t="s">
        <v>140</v>
      </c>
    </row>
    <row r="146" spans="1:60" outlineLevel="1" x14ac:dyDescent="0.25">
      <c r="A146" s="166">
        <v>118</v>
      </c>
      <c r="B146" s="167" t="s">
        <v>308</v>
      </c>
      <c r="C146" s="168" t="s">
        <v>309</v>
      </c>
      <c r="D146" s="169" t="s">
        <v>151</v>
      </c>
      <c r="E146" s="170">
        <v>2.52</v>
      </c>
      <c r="F146" s="171">
        <v>53</v>
      </c>
      <c r="G146" s="172">
        <f>ROUND(E146*F146,2)</f>
        <v>133.56</v>
      </c>
      <c r="H146" s="172"/>
      <c r="I146" s="172">
        <f>ROUND(E146*H146,2)</f>
        <v>0</v>
      </c>
      <c r="J146" s="172"/>
      <c r="K146" s="172">
        <f>ROUND(E146*J146,2)</f>
        <v>0</v>
      </c>
      <c r="L146" s="172">
        <v>21</v>
      </c>
      <c r="M146" s="172">
        <f>G146*(1+L146/100)</f>
        <v>161.60759999999999</v>
      </c>
      <c r="N146" s="173">
        <v>2.1000000000000001E-4</v>
      </c>
      <c r="O146" s="173">
        <f>ROUND(E146*N146,5)</f>
        <v>5.2999999999999998E-4</v>
      </c>
      <c r="P146" s="173">
        <v>0</v>
      </c>
      <c r="Q146" s="173">
        <f>ROUND(E146*P146,5)</f>
        <v>0</v>
      </c>
      <c r="R146" s="173"/>
      <c r="S146" s="173"/>
      <c r="T146" s="174">
        <v>0.05</v>
      </c>
      <c r="U146" s="173">
        <f>ROUND(E146*T146,2)</f>
        <v>0.13</v>
      </c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 t="s">
        <v>144</v>
      </c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</row>
    <row r="147" spans="1:60" outlineLevel="1" x14ac:dyDescent="0.25">
      <c r="A147" s="166">
        <v>119</v>
      </c>
      <c r="B147" s="167" t="s">
        <v>310</v>
      </c>
      <c r="C147" s="168" t="s">
        <v>311</v>
      </c>
      <c r="D147" s="169" t="s">
        <v>151</v>
      </c>
      <c r="E147" s="170">
        <v>2.52</v>
      </c>
      <c r="F147" s="171">
        <v>1127</v>
      </c>
      <c r="G147" s="172">
        <f>ROUND(E147*F147,2)</f>
        <v>2840.04</v>
      </c>
      <c r="H147" s="172"/>
      <c r="I147" s="172">
        <f>ROUND(E147*H147,2)</f>
        <v>0</v>
      </c>
      <c r="J147" s="172"/>
      <c r="K147" s="172">
        <f>ROUND(E147*J147,2)</f>
        <v>0</v>
      </c>
      <c r="L147" s="172">
        <v>21</v>
      </c>
      <c r="M147" s="172">
        <f>G147*(1+L147/100)</f>
        <v>3436.4483999999998</v>
      </c>
      <c r="N147" s="173">
        <v>0</v>
      </c>
      <c r="O147" s="173">
        <f>ROUND(E147*N147,5)</f>
        <v>0</v>
      </c>
      <c r="P147" s="173">
        <v>0</v>
      </c>
      <c r="Q147" s="173">
        <f>ROUND(E147*P147,5)</f>
        <v>0</v>
      </c>
      <c r="R147" s="173"/>
      <c r="S147" s="173"/>
      <c r="T147" s="174">
        <v>2.0699999999999998</v>
      </c>
      <c r="U147" s="173">
        <f>ROUND(E147*T147,2)</f>
        <v>5.22</v>
      </c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 t="s">
        <v>144</v>
      </c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</row>
    <row r="148" spans="1:60" outlineLevel="1" x14ac:dyDescent="0.25">
      <c r="A148" s="166">
        <v>120</v>
      </c>
      <c r="B148" s="167" t="s">
        <v>312</v>
      </c>
      <c r="C148" s="168" t="s">
        <v>313</v>
      </c>
      <c r="D148" s="169" t="s">
        <v>151</v>
      </c>
      <c r="E148" s="170">
        <v>2.52</v>
      </c>
      <c r="F148" s="171">
        <v>131</v>
      </c>
      <c r="G148" s="172">
        <f>ROUND(E148*F148,2)</f>
        <v>330.12</v>
      </c>
      <c r="H148" s="172"/>
      <c r="I148" s="172">
        <f>ROUND(E148*H148,2)</f>
        <v>0</v>
      </c>
      <c r="J148" s="172"/>
      <c r="K148" s="172">
        <f>ROUND(E148*J148,2)</f>
        <v>0</v>
      </c>
      <c r="L148" s="172">
        <v>21</v>
      </c>
      <c r="M148" s="172">
        <f>G148*(1+L148/100)</f>
        <v>399.4452</v>
      </c>
      <c r="N148" s="173">
        <v>0</v>
      </c>
      <c r="O148" s="173">
        <f>ROUND(E148*N148,5)</f>
        <v>0</v>
      </c>
      <c r="P148" s="173">
        <v>0</v>
      </c>
      <c r="Q148" s="173">
        <f>ROUND(E148*P148,5)</f>
        <v>0</v>
      </c>
      <c r="R148" s="173"/>
      <c r="S148" s="173"/>
      <c r="T148" s="174">
        <v>0</v>
      </c>
      <c r="U148" s="173">
        <f>ROUND(E148*T148,2)</f>
        <v>0</v>
      </c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 t="s">
        <v>144</v>
      </c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</row>
    <row r="149" spans="1:60" outlineLevel="1" x14ac:dyDescent="0.25">
      <c r="A149" s="166">
        <v>121</v>
      </c>
      <c r="B149" s="167" t="s">
        <v>314</v>
      </c>
      <c r="C149" s="168" t="s">
        <v>315</v>
      </c>
      <c r="D149" s="169" t="s">
        <v>151</v>
      </c>
      <c r="E149" s="170">
        <v>2.7719999999999998</v>
      </c>
      <c r="F149" s="171">
        <v>550</v>
      </c>
      <c r="G149" s="172">
        <f>ROUND(E149*F149,2)</f>
        <v>1524.6</v>
      </c>
      <c r="H149" s="172"/>
      <c r="I149" s="172">
        <f>ROUND(E149*H149,2)</f>
        <v>0</v>
      </c>
      <c r="J149" s="172"/>
      <c r="K149" s="172">
        <f>ROUND(E149*J149,2)</f>
        <v>0</v>
      </c>
      <c r="L149" s="172">
        <v>21</v>
      </c>
      <c r="M149" s="172">
        <f>G149*(1+L149/100)</f>
        <v>1844.7659999999998</v>
      </c>
      <c r="N149" s="173">
        <v>0</v>
      </c>
      <c r="O149" s="173">
        <f>ROUND(E149*N149,5)</f>
        <v>0</v>
      </c>
      <c r="P149" s="173">
        <v>0</v>
      </c>
      <c r="Q149" s="173">
        <f>ROUND(E149*P149,5)</f>
        <v>0</v>
      </c>
      <c r="R149" s="173"/>
      <c r="S149" s="173"/>
      <c r="T149" s="174">
        <v>0</v>
      </c>
      <c r="U149" s="173">
        <f>ROUND(E149*T149,2)</f>
        <v>0</v>
      </c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 t="s">
        <v>144</v>
      </c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</row>
    <row r="150" spans="1:60" outlineLevel="1" x14ac:dyDescent="0.25">
      <c r="A150" s="166">
        <v>122</v>
      </c>
      <c r="B150" s="167" t="s">
        <v>316</v>
      </c>
      <c r="C150" s="168" t="s">
        <v>317</v>
      </c>
      <c r="D150" s="169" t="s">
        <v>30</v>
      </c>
      <c r="E150" s="170">
        <v>48.27</v>
      </c>
      <c r="F150" s="171">
        <v>7.8</v>
      </c>
      <c r="G150" s="172">
        <f>ROUND(E150*F150,2)</f>
        <v>376.51</v>
      </c>
      <c r="H150" s="172"/>
      <c r="I150" s="172">
        <f>ROUND(E150*H150,2)</f>
        <v>0</v>
      </c>
      <c r="J150" s="172"/>
      <c r="K150" s="172">
        <f>ROUND(E150*J150,2)</f>
        <v>0</v>
      </c>
      <c r="L150" s="172">
        <v>21</v>
      </c>
      <c r="M150" s="172">
        <f>G150*(1+L150/100)</f>
        <v>455.57709999999997</v>
      </c>
      <c r="N150" s="173">
        <v>0</v>
      </c>
      <c r="O150" s="173">
        <f>ROUND(E150*N150,5)</f>
        <v>0</v>
      </c>
      <c r="P150" s="173">
        <v>0</v>
      </c>
      <c r="Q150" s="173">
        <f>ROUND(E150*P150,5)</f>
        <v>0</v>
      </c>
      <c r="R150" s="173"/>
      <c r="S150" s="173"/>
      <c r="T150" s="174">
        <v>0</v>
      </c>
      <c r="U150" s="173">
        <f>ROUND(E150*T150,2)</f>
        <v>0</v>
      </c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 t="s">
        <v>144</v>
      </c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</row>
    <row r="151" spans="1:60" x14ac:dyDescent="0.25">
      <c r="A151" s="176" t="s">
        <v>139</v>
      </c>
      <c r="B151" s="177" t="s">
        <v>94</v>
      </c>
      <c r="C151" s="178" t="s">
        <v>95</v>
      </c>
      <c r="D151" s="179"/>
      <c r="E151" s="180"/>
      <c r="F151" s="181"/>
      <c r="G151" s="181">
        <f>SUMIF(AE152:AE158,"&lt;&gt;NOR",G152:G158)</f>
        <v>38453.539999999994</v>
      </c>
      <c r="H151" s="181"/>
      <c r="I151" s="181">
        <f>SUM(I152:I158)</f>
        <v>0</v>
      </c>
      <c r="J151" s="181"/>
      <c r="K151" s="181">
        <f>SUM(K152:K158)</f>
        <v>0</v>
      </c>
      <c r="L151" s="181"/>
      <c r="M151" s="181">
        <f>SUM(M152:M158)</f>
        <v>46528.7834</v>
      </c>
      <c r="N151" s="182"/>
      <c r="O151" s="182">
        <f>SUM(O152:O158)</f>
        <v>1.072E-2</v>
      </c>
      <c r="P151" s="182"/>
      <c r="Q151" s="182">
        <f>SUM(Q152:Q158)</f>
        <v>4.027E-2</v>
      </c>
      <c r="R151" s="182"/>
      <c r="S151" s="182"/>
      <c r="T151" s="183"/>
      <c r="U151" s="182">
        <f>SUM(U152:U158)</f>
        <v>22.6</v>
      </c>
      <c r="AE151" s="149" t="s">
        <v>140</v>
      </c>
    </row>
    <row r="152" spans="1:60" outlineLevel="1" x14ac:dyDescent="0.25">
      <c r="A152" s="166">
        <v>123</v>
      </c>
      <c r="B152" s="167" t="s">
        <v>318</v>
      </c>
      <c r="C152" s="168" t="s">
        <v>319</v>
      </c>
      <c r="D152" s="169" t="s">
        <v>151</v>
      </c>
      <c r="E152" s="170">
        <v>40.393999999999998</v>
      </c>
      <c r="F152" s="171">
        <v>302</v>
      </c>
      <c r="G152" s="172">
        <f t="shared" ref="G152:G158" si="25">ROUND(E152*F152,2)</f>
        <v>12198.99</v>
      </c>
      <c r="H152" s="172"/>
      <c r="I152" s="172">
        <f t="shared" ref="I152:I158" si="26">ROUND(E152*H152,2)</f>
        <v>0</v>
      </c>
      <c r="J152" s="172"/>
      <c r="K152" s="172">
        <f t="shared" ref="K152:K158" si="27">ROUND(E152*J152,2)</f>
        <v>0</v>
      </c>
      <c r="L152" s="172">
        <v>21</v>
      </c>
      <c r="M152" s="172">
        <f t="shared" ref="M152:M158" si="28">G152*(1+L152/100)</f>
        <v>14760.777899999999</v>
      </c>
      <c r="N152" s="173">
        <v>2.5000000000000001E-4</v>
      </c>
      <c r="O152" s="173">
        <f t="shared" ref="O152:O158" si="29">ROUND(E152*N152,5)</f>
        <v>1.01E-2</v>
      </c>
      <c r="P152" s="173">
        <v>0</v>
      </c>
      <c r="Q152" s="173">
        <f t="shared" ref="Q152:Q158" si="30">ROUND(E152*P152,5)</f>
        <v>0</v>
      </c>
      <c r="R152" s="173"/>
      <c r="S152" s="173"/>
      <c r="T152" s="174">
        <v>0.38</v>
      </c>
      <c r="U152" s="173">
        <f t="shared" ref="U152:U158" si="31">ROUND(E152*T152,2)</f>
        <v>15.35</v>
      </c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 t="s">
        <v>144</v>
      </c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</row>
    <row r="153" spans="1:60" outlineLevel="1" x14ac:dyDescent="0.25">
      <c r="A153" s="166">
        <v>124</v>
      </c>
      <c r="B153" s="167" t="s">
        <v>320</v>
      </c>
      <c r="C153" s="168" t="s">
        <v>321</v>
      </c>
      <c r="D153" s="169" t="s">
        <v>173</v>
      </c>
      <c r="E153" s="170">
        <v>31.178999999999998</v>
      </c>
      <c r="F153" s="171">
        <v>44</v>
      </c>
      <c r="G153" s="172">
        <f t="shared" si="25"/>
        <v>1371.88</v>
      </c>
      <c r="H153" s="172"/>
      <c r="I153" s="172">
        <f t="shared" si="26"/>
        <v>0</v>
      </c>
      <c r="J153" s="172"/>
      <c r="K153" s="172">
        <f t="shared" si="27"/>
        <v>0</v>
      </c>
      <c r="L153" s="172">
        <v>21</v>
      </c>
      <c r="M153" s="172">
        <f t="shared" si="28"/>
        <v>1659.9748000000002</v>
      </c>
      <c r="N153" s="173">
        <v>2.0000000000000002E-5</v>
      </c>
      <c r="O153" s="173">
        <f t="shared" si="29"/>
        <v>6.2E-4</v>
      </c>
      <c r="P153" s="173">
        <v>0</v>
      </c>
      <c r="Q153" s="173">
        <f t="shared" si="30"/>
        <v>0</v>
      </c>
      <c r="R153" s="173"/>
      <c r="S153" s="173"/>
      <c r="T153" s="174">
        <v>7.2599999999999998E-2</v>
      </c>
      <c r="U153" s="173">
        <f t="shared" si="31"/>
        <v>2.2599999999999998</v>
      </c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 t="s">
        <v>144</v>
      </c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</row>
    <row r="154" spans="1:60" outlineLevel="1" x14ac:dyDescent="0.25">
      <c r="A154" s="166">
        <v>125</v>
      </c>
      <c r="B154" s="167" t="s">
        <v>322</v>
      </c>
      <c r="C154" s="168" t="s">
        <v>323</v>
      </c>
      <c r="D154" s="169" t="s">
        <v>151</v>
      </c>
      <c r="E154" s="170">
        <v>44.433</v>
      </c>
      <c r="F154" s="171">
        <v>450</v>
      </c>
      <c r="G154" s="172">
        <f t="shared" si="25"/>
        <v>19994.849999999999</v>
      </c>
      <c r="H154" s="172"/>
      <c r="I154" s="172">
        <f t="shared" si="26"/>
        <v>0</v>
      </c>
      <c r="J154" s="172"/>
      <c r="K154" s="172">
        <f t="shared" si="27"/>
        <v>0</v>
      </c>
      <c r="L154" s="172">
        <v>21</v>
      </c>
      <c r="M154" s="172">
        <f t="shared" si="28"/>
        <v>24193.768499999998</v>
      </c>
      <c r="N154" s="173">
        <v>0</v>
      </c>
      <c r="O154" s="173">
        <f t="shared" si="29"/>
        <v>0</v>
      </c>
      <c r="P154" s="173">
        <v>0</v>
      </c>
      <c r="Q154" s="173">
        <f t="shared" si="30"/>
        <v>0</v>
      </c>
      <c r="R154" s="173"/>
      <c r="S154" s="173"/>
      <c r="T154" s="174">
        <v>0</v>
      </c>
      <c r="U154" s="173">
        <f t="shared" si="31"/>
        <v>0</v>
      </c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 t="s">
        <v>144</v>
      </c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</row>
    <row r="155" spans="1:60" outlineLevel="1" x14ac:dyDescent="0.25">
      <c r="A155" s="166">
        <v>126</v>
      </c>
      <c r="B155" s="167" t="s">
        <v>324</v>
      </c>
      <c r="C155" s="168" t="s">
        <v>325</v>
      </c>
      <c r="D155" s="169" t="s">
        <v>173</v>
      </c>
      <c r="E155" s="170">
        <v>32.738</v>
      </c>
      <c r="F155" s="171">
        <v>55</v>
      </c>
      <c r="G155" s="172">
        <f t="shared" si="25"/>
        <v>1800.59</v>
      </c>
      <c r="H155" s="172"/>
      <c r="I155" s="172">
        <f t="shared" si="26"/>
        <v>0</v>
      </c>
      <c r="J155" s="172"/>
      <c r="K155" s="172">
        <f t="shared" si="27"/>
        <v>0</v>
      </c>
      <c r="L155" s="172">
        <v>21</v>
      </c>
      <c r="M155" s="172">
        <f t="shared" si="28"/>
        <v>2178.7138999999997</v>
      </c>
      <c r="N155" s="173">
        <v>0</v>
      </c>
      <c r="O155" s="173">
        <f t="shared" si="29"/>
        <v>0</v>
      </c>
      <c r="P155" s="173">
        <v>0</v>
      </c>
      <c r="Q155" s="173">
        <f t="shared" si="30"/>
        <v>0</v>
      </c>
      <c r="R155" s="173"/>
      <c r="S155" s="173"/>
      <c r="T155" s="174">
        <v>0</v>
      </c>
      <c r="U155" s="173">
        <f t="shared" si="31"/>
        <v>0</v>
      </c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 t="s">
        <v>144</v>
      </c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</row>
    <row r="156" spans="1:60" outlineLevel="1" x14ac:dyDescent="0.25">
      <c r="A156" s="166">
        <v>127</v>
      </c>
      <c r="B156" s="167" t="s">
        <v>326</v>
      </c>
      <c r="C156" s="168" t="s">
        <v>327</v>
      </c>
      <c r="D156" s="169" t="s">
        <v>30</v>
      </c>
      <c r="E156" s="170">
        <v>385.32</v>
      </c>
      <c r="F156" s="171">
        <v>2</v>
      </c>
      <c r="G156" s="172">
        <f t="shared" si="25"/>
        <v>770.64</v>
      </c>
      <c r="H156" s="172"/>
      <c r="I156" s="172">
        <f t="shared" si="26"/>
        <v>0</v>
      </c>
      <c r="J156" s="172"/>
      <c r="K156" s="172">
        <f t="shared" si="27"/>
        <v>0</v>
      </c>
      <c r="L156" s="172">
        <v>21</v>
      </c>
      <c r="M156" s="172">
        <f t="shared" si="28"/>
        <v>932.47439999999995</v>
      </c>
      <c r="N156" s="173">
        <v>0</v>
      </c>
      <c r="O156" s="173">
        <f t="shared" si="29"/>
        <v>0</v>
      </c>
      <c r="P156" s="173">
        <v>0</v>
      </c>
      <c r="Q156" s="173">
        <f t="shared" si="30"/>
        <v>0</v>
      </c>
      <c r="R156" s="173"/>
      <c r="S156" s="173"/>
      <c r="T156" s="174">
        <v>0</v>
      </c>
      <c r="U156" s="173">
        <f t="shared" si="31"/>
        <v>0</v>
      </c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 t="s">
        <v>144</v>
      </c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</row>
    <row r="157" spans="1:60" outlineLevel="1" x14ac:dyDescent="0.25">
      <c r="A157" s="166">
        <v>128</v>
      </c>
      <c r="B157" s="167" t="s">
        <v>328</v>
      </c>
      <c r="C157" s="168" t="s">
        <v>329</v>
      </c>
      <c r="D157" s="169" t="s">
        <v>173</v>
      </c>
      <c r="E157" s="170">
        <v>28.45</v>
      </c>
      <c r="F157" s="171">
        <v>20</v>
      </c>
      <c r="G157" s="172">
        <f t="shared" si="25"/>
        <v>569</v>
      </c>
      <c r="H157" s="172"/>
      <c r="I157" s="172">
        <f t="shared" si="26"/>
        <v>0</v>
      </c>
      <c r="J157" s="172"/>
      <c r="K157" s="172">
        <f t="shared" si="27"/>
        <v>0</v>
      </c>
      <c r="L157" s="172">
        <v>21</v>
      </c>
      <c r="M157" s="172">
        <f t="shared" si="28"/>
        <v>688.49</v>
      </c>
      <c r="N157" s="173">
        <v>0</v>
      </c>
      <c r="O157" s="173">
        <f t="shared" si="29"/>
        <v>0</v>
      </c>
      <c r="P157" s="173">
        <v>8.0000000000000007E-5</v>
      </c>
      <c r="Q157" s="173">
        <f t="shared" si="30"/>
        <v>2.2799999999999999E-3</v>
      </c>
      <c r="R157" s="173"/>
      <c r="S157" s="173"/>
      <c r="T157" s="174">
        <v>3.5000000000000003E-2</v>
      </c>
      <c r="U157" s="173">
        <f t="shared" si="31"/>
        <v>1</v>
      </c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 t="s">
        <v>144</v>
      </c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</row>
    <row r="158" spans="1:60" outlineLevel="1" x14ac:dyDescent="0.25">
      <c r="A158" s="166">
        <v>129</v>
      </c>
      <c r="B158" s="167" t="s">
        <v>330</v>
      </c>
      <c r="C158" s="168" t="s">
        <v>331</v>
      </c>
      <c r="D158" s="169" t="s">
        <v>151</v>
      </c>
      <c r="E158" s="170">
        <v>37.991</v>
      </c>
      <c r="F158" s="171">
        <v>46</v>
      </c>
      <c r="G158" s="172">
        <f t="shared" si="25"/>
        <v>1747.59</v>
      </c>
      <c r="H158" s="172"/>
      <c r="I158" s="172">
        <f t="shared" si="26"/>
        <v>0</v>
      </c>
      <c r="J158" s="172"/>
      <c r="K158" s="172">
        <f t="shared" si="27"/>
        <v>0</v>
      </c>
      <c r="L158" s="172">
        <v>21</v>
      </c>
      <c r="M158" s="172">
        <f t="shared" si="28"/>
        <v>2114.5838999999996</v>
      </c>
      <c r="N158" s="173">
        <v>0</v>
      </c>
      <c r="O158" s="173">
        <f t="shared" si="29"/>
        <v>0</v>
      </c>
      <c r="P158" s="173">
        <v>1E-3</v>
      </c>
      <c r="Q158" s="173">
        <f t="shared" si="30"/>
        <v>3.7990000000000003E-2</v>
      </c>
      <c r="R158" s="173"/>
      <c r="S158" s="173"/>
      <c r="T158" s="174">
        <v>0.105</v>
      </c>
      <c r="U158" s="173">
        <f t="shared" si="31"/>
        <v>3.99</v>
      </c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 t="s">
        <v>144</v>
      </c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</row>
    <row r="159" spans="1:60" x14ac:dyDescent="0.25">
      <c r="A159" s="176" t="s">
        <v>139</v>
      </c>
      <c r="B159" s="177" t="s">
        <v>96</v>
      </c>
      <c r="C159" s="178" t="s">
        <v>97</v>
      </c>
      <c r="D159" s="179"/>
      <c r="E159" s="180"/>
      <c r="F159" s="181"/>
      <c r="G159" s="181">
        <f>SUMIF(AE160:AE161,"&lt;&gt;NOR",G160:G161)</f>
        <v>11124.5</v>
      </c>
      <c r="H159" s="181"/>
      <c r="I159" s="181">
        <f>SUM(I160:I161)</f>
        <v>0</v>
      </c>
      <c r="J159" s="181"/>
      <c r="K159" s="181">
        <f>SUM(K160:K161)</f>
        <v>0</v>
      </c>
      <c r="L159" s="181"/>
      <c r="M159" s="181">
        <f>SUM(M160:M161)</f>
        <v>13460.644999999999</v>
      </c>
      <c r="N159" s="182"/>
      <c r="O159" s="182">
        <f>SUM(O160:O161)</f>
        <v>0.16319</v>
      </c>
      <c r="P159" s="182"/>
      <c r="Q159" s="182">
        <f>SUM(Q160:Q161)</f>
        <v>0</v>
      </c>
      <c r="R159" s="182"/>
      <c r="S159" s="182"/>
      <c r="T159" s="183"/>
      <c r="U159" s="182">
        <f>SUM(U160:U161)</f>
        <v>15.35</v>
      </c>
      <c r="AE159" s="149" t="s">
        <v>140</v>
      </c>
    </row>
    <row r="160" spans="1:60" outlineLevel="1" x14ac:dyDescent="0.25">
      <c r="A160" s="166">
        <v>130</v>
      </c>
      <c r="B160" s="167" t="s">
        <v>332</v>
      </c>
      <c r="C160" s="168" t="s">
        <v>333</v>
      </c>
      <c r="D160" s="169" t="s">
        <v>151</v>
      </c>
      <c r="E160" s="170">
        <v>40.393999999999998</v>
      </c>
      <c r="F160" s="171">
        <v>270</v>
      </c>
      <c r="G160" s="172">
        <f>ROUND(E160*F160,2)</f>
        <v>10906.38</v>
      </c>
      <c r="H160" s="172"/>
      <c r="I160" s="172">
        <f>ROUND(E160*H160,2)</f>
        <v>0</v>
      </c>
      <c r="J160" s="172"/>
      <c r="K160" s="172">
        <f>ROUND(E160*J160,2)</f>
        <v>0</v>
      </c>
      <c r="L160" s="172">
        <v>21</v>
      </c>
      <c r="M160" s="172">
        <f>G160*(1+L160/100)</f>
        <v>13196.719799999999</v>
      </c>
      <c r="N160" s="173">
        <v>4.0400000000000002E-3</v>
      </c>
      <c r="O160" s="173">
        <f>ROUND(E160*N160,5)</f>
        <v>0.16319</v>
      </c>
      <c r="P160" s="173">
        <v>0</v>
      </c>
      <c r="Q160" s="173">
        <f>ROUND(E160*P160,5)</f>
        <v>0</v>
      </c>
      <c r="R160" s="173"/>
      <c r="S160" s="173"/>
      <c r="T160" s="174">
        <v>0.38</v>
      </c>
      <c r="U160" s="173">
        <f>ROUND(E160*T160,2)</f>
        <v>15.35</v>
      </c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 t="s">
        <v>144</v>
      </c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</row>
    <row r="161" spans="1:60" outlineLevel="1" x14ac:dyDescent="0.25">
      <c r="A161" s="166">
        <v>131</v>
      </c>
      <c r="B161" s="167" t="s">
        <v>334</v>
      </c>
      <c r="C161" s="168" t="s">
        <v>335</v>
      </c>
      <c r="D161" s="169" t="s">
        <v>30</v>
      </c>
      <c r="E161" s="170">
        <v>109.06</v>
      </c>
      <c r="F161" s="171">
        <v>2</v>
      </c>
      <c r="G161" s="172">
        <f>ROUND(E161*F161,2)</f>
        <v>218.12</v>
      </c>
      <c r="H161" s="172"/>
      <c r="I161" s="172">
        <f>ROUND(E161*H161,2)</f>
        <v>0</v>
      </c>
      <c r="J161" s="172"/>
      <c r="K161" s="172">
        <f>ROUND(E161*J161,2)</f>
        <v>0</v>
      </c>
      <c r="L161" s="172">
        <v>21</v>
      </c>
      <c r="M161" s="172">
        <f>G161*(1+L161/100)</f>
        <v>263.92520000000002</v>
      </c>
      <c r="N161" s="173">
        <v>0</v>
      </c>
      <c r="O161" s="173">
        <f>ROUND(E161*N161,5)</f>
        <v>0</v>
      </c>
      <c r="P161" s="173">
        <v>0</v>
      </c>
      <c r="Q161" s="173">
        <f>ROUND(E161*P161,5)</f>
        <v>0</v>
      </c>
      <c r="R161" s="173"/>
      <c r="S161" s="173"/>
      <c r="T161" s="174">
        <v>0</v>
      </c>
      <c r="U161" s="173">
        <f>ROUND(E161*T161,2)</f>
        <v>0</v>
      </c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 t="s">
        <v>144</v>
      </c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</row>
    <row r="162" spans="1:60" x14ac:dyDescent="0.25">
      <c r="A162" s="176" t="s">
        <v>139</v>
      </c>
      <c r="B162" s="177" t="s">
        <v>98</v>
      </c>
      <c r="C162" s="178" t="s">
        <v>99</v>
      </c>
      <c r="D162" s="179"/>
      <c r="E162" s="180"/>
      <c r="F162" s="181"/>
      <c r="G162" s="181">
        <f>SUMIF(AE163:AE173,"&lt;&gt;NOR",G163:G173)</f>
        <v>68033.42</v>
      </c>
      <c r="H162" s="181"/>
      <c r="I162" s="181">
        <f>SUM(I163:I173)</f>
        <v>0</v>
      </c>
      <c r="J162" s="181"/>
      <c r="K162" s="181">
        <f>SUM(K163:K173)</f>
        <v>0</v>
      </c>
      <c r="L162" s="181"/>
      <c r="M162" s="181">
        <f>SUM(M163:M173)</f>
        <v>82320.438200000004</v>
      </c>
      <c r="N162" s="182"/>
      <c r="O162" s="182">
        <f>SUM(O163:O173)</f>
        <v>1.0279999999999999E-2</v>
      </c>
      <c r="P162" s="182"/>
      <c r="Q162" s="182">
        <f>SUM(Q163:Q173)</f>
        <v>0</v>
      </c>
      <c r="R162" s="182"/>
      <c r="S162" s="182"/>
      <c r="T162" s="183"/>
      <c r="U162" s="182">
        <f>SUM(U163:U173)</f>
        <v>65.599999999999994</v>
      </c>
      <c r="AE162" s="149" t="s">
        <v>140</v>
      </c>
    </row>
    <row r="163" spans="1:60" outlineLevel="1" x14ac:dyDescent="0.25">
      <c r="A163" s="166">
        <v>132</v>
      </c>
      <c r="B163" s="167" t="s">
        <v>336</v>
      </c>
      <c r="C163" s="168" t="s">
        <v>337</v>
      </c>
      <c r="D163" s="169" t="s">
        <v>151</v>
      </c>
      <c r="E163" s="170">
        <v>39.753999999999998</v>
      </c>
      <c r="F163" s="171">
        <v>40</v>
      </c>
      <c r="G163" s="172">
        <f t="shared" ref="G163:G173" si="32">ROUND(E163*F163,2)</f>
        <v>1590.16</v>
      </c>
      <c r="H163" s="172"/>
      <c r="I163" s="172">
        <f t="shared" ref="I163:I173" si="33">ROUND(E163*H163,2)</f>
        <v>0</v>
      </c>
      <c r="J163" s="172"/>
      <c r="K163" s="172">
        <f t="shared" ref="K163:K173" si="34">ROUND(E163*J163,2)</f>
        <v>0</v>
      </c>
      <c r="L163" s="172">
        <v>21</v>
      </c>
      <c r="M163" s="172">
        <f t="shared" ref="M163:M173" si="35">G163*(1+L163/100)</f>
        <v>1924.0936000000002</v>
      </c>
      <c r="N163" s="173">
        <v>2.1000000000000001E-4</v>
      </c>
      <c r="O163" s="173">
        <f t="shared" ref="O163:O173" si="36">ROUND(E163*N163,5)</f>
        <v>8.3499999999999998E-3</v>
      </c>
      <c r="P163" s="173">
        <v>0</v>
      </c>
      <c r="Q163" s="173">
        <f t="shared" ref="Q163:Q173" si="37">ROUND(E163*P163,5)</f>
        <v>0</v>
      </c>
      <c r="R163" s="173"/>
      <c r="S163" s="173"/>
      <c r="T163" s="174">
        <v>0.05</v>
      </c>
      <c r="U163" s="173">
        <f t="shared" ref="U163:U173" si="38">ROUND(E163*T163,2)</f>
        <v>1.99</v>
      </c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 t="s">
        <v>144</v>
      </c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</row>
    <row r="164" spans="1:60" outlineLevel="1" x14ac:dyDescent="0.25">
      <c r="A164" s="166">
        <v>133</v>
      </c>
      <c r="B164" s="167" t="s">
        <v>338</v>
      </c>
      <c r="C164" s="168" t="s">
        <v>339</v>
      </c>
      <c r="D164" s="169" t="s">
        <v>151</v>
      </c>
      <c r="E164" s="170">
        <v>39.753999999999998</v>
      </c>
      <c r="F164" s="171">
        <v>550</v>
      </c>
      <c r="G164" s="172">
        <f t="shared" si="32"/>
        <v>21864.7</v>
      </c>
      <c r="H164" s="172"/>
      <c r="I164" s="172">
        <f t="shared" si="33"/>
        <v>0</v>
      </c>
      <c r="J164" s="172"/>
      <c r="K164" s="172">
        <f t="shared" si="34"/>
        <v>0</v>
      </c>
      <c r="L164" s="172">
        <v>21</v>
      </c>
      <c r="M164" s="172">
        <f t="shared" si="35"/>
        <v>26456.287</v>
      </c>
      <c r="N164" s="173">
        <v>0</v>
      </c>
      <c r="O164" s="173">
        <f t="shared" si="36"/>
        <v>0</v>
      </c>
      <c r="P164" s="173">
        <v>0</v>
      </c>
      <c r="Q164" s="173">
        <f t="shared" si="37"/>
        <v>0</v>
      </c>
      <c r="R164" s="173"/>
      <c r="S164" s="173"/>
      <c r="T164" s="174">
        <v>1.1000000000000001</v>
      </c>
      <c r="U164" s="173">
        <f t="shared" si="38"/>
        <v>43.73</v>
      </c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 t="s">
        <v>144</v>
      </c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</row>
    <row r="165" spans="1:60" outlineLevel="1" x14ac:dyDescent="0.25">
      <c r="A165" s="166">
        <v>134</v>
      </c>
      <c r="B165" s="167" t="s">
        <v>340</v>
      </c>
      <c r="C165" s="168" t="s">
        <v>341</v>
      </c>
      <c r="D165" s="169" t="s">
        <v>151</v>
      </c>
      <c r="E165" s="170">
        <v>39.753999999999998</v>
      </c>
      <c r="F165" s="171">
        <v>55</v>
      </c>
      <c r="G165" s="172">
        <f t="shared" si="32"/>
        <v>2186.4699999999998</v>
      </c>
      <c r="H165" s="172"/>
      <c r="I165" s="172">
        <f t="shared" si="33"/>
        <v>0</v>
      </c>
      <c r="J165" s="172"/>
      <c r="K165" s="172">
        <f t="shared" si="34"/>
        <v>0</v>
      </c>
      <c r="L165" s="172">
        <v>21</v>
      </c>
      <c r="M165" s="172">
        <f t="shared" si="35"/>
        <v>2645.6286999999998</v>
      </c>
      <c r="N165" s="173">
        <v>0</v>
      </c>
      <c r="O165" s="173">
        <f t="shared" si="36"/>
        <v>0</v>
      </c>
      <c r="P165" s="173">
        <v>0</v>
      </c>
      <c r="Q165" s="173">
        <f t="shared" si="37"/>
        <v>0</v>
      </c>
      <c r="R165" s="173"/>
      <c r="S165" s="173"/>
      <c r="T165" s="174">
        <v>0.1</v>
      </c>
      <c r="U165" s="173">
        <f t="shared" si="38"/>
        <v>3.98</v>
      </c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 t="s">
        <v>144</v>
      </c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</row>
    <row r="166" spans="1:60" outlineLevel="1" x14ac:dyDescent="0.25">
      <c r="A166" s="166">
        <v>135</v>
      </c>
      <c r="B166" s="167" t="s">
        <v>342</v>
      </c>
      <c r="C166" s="168" t="s">
        <v>343</v>
      </c>
      <c r="D166" s="169" t="s">
        <v>151</v>
      </c>
      <c r="E166" s="170">
        <v>39.753999999999998</v>
      </c>
      <c r="F166" s="171">
        <v>119</v>
      </c>
      <c r="G166" s="172">
        <f t="shared" si="32"/>
        <v>4730.7299999999996</v>
      </c>
      <c r="H166" s="172"/>
      <c r="I166" s="172">
        <f t="shared" si="33"/>
        <v>0</v>
      </c>
      <c r="J166" s="172"/>
      <c r="K166" s="172">
        <f t="shared" si="34"/>
        <v>0</v>
      </c>
      <c r="L166" s="172">
        <v>21</v>
      </c>
      <c r="M166" s="172">
        <f t="shared" si="35"/>
        <v>5724.1832999999997</v>
      </c>
      <c r="N166" s="173">
        <v>0</v>
      </c>
      <c r="O166" s="173">
        <f t="shared" si="36"/>
        <v>0</v>
      </c>
      <c r="P166" s="173">
        <v>0</v>
      </c>
      <c r="Q166" s="173">
        <f t="shared" si="37"/>
        <v>0</v>
      </c>
      <c r="R166" s="173"/>
      <c r="S166" s="173"/>
      <c r="T166" s="174">
        <v>0</v>
      </c>
      <c r="U166" s="173">
        <f t="shared" si="38"/>
        <v>0</v>
      </c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 t="s">
        <v>144</v>
      </c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</row>
    <row r="167" spans="1:60" outlineLevel="1" x14ac:dyDescent="0.25">
      <c r="A167" s="166">
        <v>136</v>
      </c>
      <c r="B167" s="167" t="s">
        <v>344</v>
      </c>
      <c r="C167" s="168" t="s">
        <v>345</v>
      </c>
      <c r="D167" s="169" t="s">
        <v>151</v>
      </c>
      <c r="E167" s="170">
        <v>43.728999999999999</v>
      </c>
      <c r="F167" s="171">
        <v>495</v>
      </c>
      <c r="G167" s="172">
        <f t="shared" si="32"/>
        <v>21645.86</v>
      </c>
      <c r="H167" s="172"/>
      <c r="I167" s="172">
        <f t="shared" si="33"/>
        <v>0</v>
      </c>
      <c r="J167" s="172"/>
      <c r="K167" s="172">
        <f t="shared" si="34"/>
        <v>0</v>
      </c>
      <c r="L167" s="172">
        <v>21</v>
      </c>
      <c r="M167" s="172">
        <f t="shared" si="35"/>
        <v>26191.490600000001</v>
      </c>
      <c r="N167" s="173">
        <v>0</v>
      </c>
      <c r="O167" s="173">
        <f t="shared" si="36"/>
        <v>0</v>
      </c>
      <c r="P167" s="173">
        <v>0</v>
      </c>
      <c r="Q167" s="173">
        <f t="shared" si="37"/>
        <v>0</v>
      </c>
      <c r="R167" s="173"/>
      <c r="S167" s="173"/>
      <c r="T167" s="174">
        <v>0</v>
      </c>
      <c r="U167" s="173">
        <f t="shared" si="38"/>
        <v>0</v>
      </c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 t="s">
        <v>144</v>
      </c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</row>
    <row r="168" spans="1:60" outlineLevel="1" x14ac:dyDescent="0.25">
      <c r="A168" s="166">
        <v>137</v>
      </c>
      <c r="B168" s="167" t="s">
        <v>336</v>
      </c>
      <c r="C168" s="168" t="s">
        <v>337</v>
      </c>
      <c r="D168" s="169" t="s">
        <v>151</v>
      </c>
      <c r="E168" s="170">
        <v>9.1869999999999994</v>
      </c>
      <c r="F168" s="171">
        <v>40</v>
      </c>
      <c r="G168" s="172">
        <f t="shared" si="32"/>
        <v>367.48</v>
      </c>
      <c r="H168" s="172"/>
      <c r="I168" s="172">
        <f t="shared" si="33"/>
        <v>0</v>
      </c>
      <c r="J168" s="172"/>
      <c r="K168" s="172">
        <f t="shared" si="34"/>
        <v>0</v>
      </c>
      <c r="L168" s="172">
        <v>21</v>
      </c>
      <c r="M168" s="172">
        <f t="shared" si="35"/>
        <v>444.6508</v>
      </c>
      <c r="N168" s="173">
        <v>2.1000000000000001E-4</v>
      </c>
      <c r="O168" s="173">
        <f t="shared" si="36"/>
        <v>1.9300000000000001E-3</v>
      </c>
      <c r="P168" s="173">
        <v>0</v>
      </c>
      <c r="Q168" s="173">
        <f t="shared" si="37"/>
        <v>0</v>
      </c>
      <c r="R168" s="173"/>
      <c r="S168" s="173"/>
      <c r="T168" s="174">
        <v>0.05</v>
      </c>
      <c r="U168" s="173">
        <f t="shared" si="38"/>
        <v>0.46</v>
      </c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 t="s">
        <v>144</v>
      </c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75"/>
      <c r="BB168" s="175"/>
      <c r="BC168" s="175"/>
      <c r="BD168" s="175"/>
      <c r="BE168" s="175"/>
      <c r="BF168" s="175"/>
      <c r="BG168" s="175"/>
      <c r="BH168" s="175"/>
    </row>
    <row r="169" spans="1:60" ht="20.399999999999999" outlineLevel="1" x14ac:dyDescent="0.25">
      <c r="A169" s="166">
        <v>138</v>
      </c>
      <c r="B169" s="167" t="s">
        <v>346</v>
      </c>
      <c r="C169" s="168" t="s">
        <v>347</v>
      </c>
      <c r="D169" s="169" t="s">
        <v>151</v>
      </c>
      <c r="E169" s="170">
        <v>9.1869999999999994</v>
      </c>
      <c r="F169" s="171">
        <v>550</v>
      </c>
      <c r="G169" s="172">
        <f t="shared" si="32"/>
        <v>5052.8500000000004</v>
      </c>
      <c r="H169" s="172"/>
      <c r="I169" s="172">
        <f t="shared" si="33"/>
        <v>0</v>
      </c>
      <c r="J169" s="172"/>
      <c r="K169" s="172">
        <f t="shared" si="34"/>
        <v>0</v>
      </c>
      <c r="L169" s="172">
        <v>21</v>
      </c>
      <c r="M169" s="172">
        <f t="shared" si="35"/>
        <v>6113.9485000000004</v>
      </c>
      <c r="N169" s="173">
        <v>0</v>
      </c>
      <c r="O169" s="173">
        <f t="shared" si="36"/>
        <v>0</v>
      </c>
      <c r="P169" s="173">
        <v>0</v>
      </c>
      <c r="Q169" s="173">
        <f t="shared" si="37"/>
        <v>0</v>
      </c>
      <c r="R169" s="173"/>
      <c r="S169" s="173"/>
      <c r="T169" s="174">
        <v>1.58</v>
      </c>
      <c r="U169" s="173">
        <f t="shared" si="38"/>
        <v>14.52</v>
      </c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 t="s">
        <v>144</v>
      </c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</row>
    <row r="170" spans="1:60" outlineLevel="1" x14ac:dyDescent="0.25">
      <c r="A170" s="166">
        <v>139</v>
      </c>
      <c r="B170" s="167" t="s">
        <v>340</v>
      </c>
      <c r="C170" s="168" t="s">
        <v>341</v>
      </c>
      <c r="D170" s="169" t="s">
        <v>151</v>
      </c>
      <c r="E170" s="170">
        <v>9.1869999999999994</v>
      </c>
      <c r="F170" s="171">
        <v>55</v>
      </c>
      <c r="G170" s="172">
        <f t="shared" si="32"/>
        <v>505.29</v>
      </c>
      <c r="H170" s="172"/>
      <c r="I170" s="172">
        <f t="shared" si="33"/>
        <v>0</v>
      </c>
      <c r="J170" s="172"/>
      <c r="K170" s="172">
        <f t="shared" si="34"/>
        <v>0</v>
      </c>
      <c r="L170" s="172">
        <v>21</v>
      </c>
      <c r="M170" s="172">
        <f t="shared" si="35"/>
        <v>611.40089999999998</v>
      </c>
      <c r="N170" s="173">
        <v>0</v>
      </c>
      <c r="O170" s="173">
        <f t="shared" si="36"/>
        <v>0</v>
      </c>
      <c r="P170" s="173">
        <v>0</v>
      </c>
      <c r="Q170" s="173">
        <f t="shared" si="37"/>
        <v>0</v>
      </c>
      <c r="R170" s="173"/>
      <c r="S170" s="173"/>
      <c r="T170" s="174">
        <v>0.1</v>
      </c>
      <c r="U170" s="173">
        <f t="shared" si="38"/>
        <v>0.92</v>
      </c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 t="s">
        <v>144</v>
      </c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75"/>
      <c r="BB170" s="175"/>
      <c r="BC170" s="175"/>
      <c r="BD170" s="175"/>
      <c r="BE170" s="175"/>
      <c r="BF170" s="175"/>
      <c r="BG170" s="175"/>
      <c r="BH170" s="175"/>
    </row>
    <row r="171" spans="1:60" outlineLevel="1" x14ac:dyDescent="0.25">
      <c r="A171" s="166">
        <v>140</v>
      </c>
      <c r="B171" s="167" t="s">
        <v>342</v>
      </c>
      <c r="C171" s="168" t="s">
        <v>343</v>
      </c>
      <c r="D171" s="169" t="s">
        <v>151</v>
      </c>
      <c r="E171" s="170">
        <v>9.1869999999999994</v>
      </c>
      <c r="F171" s="171">
        <v>119</v>
      </c>
      <c r="G171" s="172">
        <f t="shared" si="32"/>
        <v>1093.25</v>
      </c>
      <c r="H171" s="172"/>
      <c r="I171" s="172">
        <f t="shared" si="33"/>
        <v>0</v>
      </c>
      <c r="J171" s="172"/>
      <c r="K171" s="172">
        <f t="shared" si="34"/>
        <v>0</v>
      </c>
      <c r="L171" s="172">
        <v>21</v>
      </c>
      <c r="M171" s="172">
        <f t="shared" si="35"/>
        <v>1322.8325</v>
      </c>
      <c r="N171" s="173">
        <v>0</v>
      </c>
      <c r="O171" s="173">
        <f t="shared" si="36"/>
        <v>0</v>
      </c>
      <c r="P171" s="173">
        <v>0</v>
      </c>
      <c r="Q171" s="173">
        <f t="shared" si="37"/>
        <v>0</v>
      </c>
      <c r="R171" s="173"/>
      <c r="S171" s="173"/>
      <c r="T171" s="174">
        <v>0</v>
      </c>
      <c r="U171" s="173">
        <f t="shared" si="38"/>
        <v>0</v>
      </c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 t="s">
        <v>144</v>
      </c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</row>
    <row r="172" spans="1:60" outlineLevel="1" x14ac:dyDescent="0.25">
      <c r="A172" s="166">
        <v>141</v>
      </c>
      <c r="B172" s="167" t="s">
        <v>344</v>
      </c>
      <c r="C172" s="168" t="s">
        <v>345</v>
      </c>
      <c r="D172" s="169" t="s">
        <v>151</v>
      </c>
      <c r="E172" s="170">
        <v>11.023999999999999</v>
      </c>
      <c r="F172" s="171">
        <v>495</v>
      </c>
      <c r="G172" s="172">
        <f t="shared" si="32"/>
        <v>5456.88</v>
      </c>
      <c r="H172" s="172"/>
      <c r="I172" s="172">
        <f t="shared" si="33"/>
        <v>0</v>
      </c>
      <c r="J172" s="172"/>
      <c r="K172" s="172">
        <f t="shared" si="34"/>
        <v>0</v>
      </c>
      <c r="L172" s="172">
        <v>21</v>
      </c>
      <c r="M172" s="172">
        <f t="shared" si="35"/>
        <v>6602.8248000000003</v>
      </c>
      <c r="N172" s="173">
        <v>0</v>
      </c>
      <c r="O172" s="173">
        <f t="shared" si="36"/>
        <v>0</v>
      </c>
      <c r="P172" s="173">
        <v>0</v>
      </c>
      <c r="Q172" s="173">
        <f t="shared" si="37"/>
        <v>0</v>
      </c>
      <c r="R172" s="173"/>
      <c r="S172" s="173"/>
      <c r="T172" s="174">
        <v>0</v>
      </c>
      <c r="U172" s="173">
        <f t="shared" si="38"/>
        <v>0</v>
      </c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 t="s">
        <v>144</v>
      </c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</row>
    <row r="173" spans="1:60" outlineLevel="1" x14ac:dyDescent="0.25">
      <c r="A173" s="166">
        <v>142</v>
      </c>
      <c r="B173" s="167" t="s">
        <v>348</v>
      </c>
      <c r="C173" s="168" t="s">
        <v>349</v>
      </c>
      <c r="D173" s="169" t="s">
        <v>30</v>
      </c>
      <c r="E173" s="170">
        <v>707.95</v>
      </c>
      <c r="F173" s="171">
        <v>5</v>
      </c>
      <c r="G173" s="172">
        <f t="shared" si="32"/>
        <v>3539.75</v>
      </c>
      <c r="H173" s="172"/>
      <c r="I173" s="172">
        <f t="shared" si="33"/>
        <v>0</v>
      </c>
      <c r="J173" s="172"/>
      <c r="K173" s="172">
        <f t="shared" si="34"/>
        <v>0</v>
      </c>
      <c r="L173" s="172">
        <v>21</v>
      </c>
      <c r="M173" s="172">
        <f t="shared" si="35"/>
        <v>4283.0974999999999</v>
      </c>
      <c r="N173" s="173">
        <v>0</v>
      </c>
      <c r="O173" s="173">
        <f t="shared" si="36"/>
        <v>0</v>
      </c>
      <c r="P173" s="173">
        <v>0</v>
      </c>
      <c r="Q173" s="173">
        <f t="shared" si="37"/>
        <v>0</v>
      </c>
      <c r="R173" s="173"/>
      <c r="S173" s="173"/>
      <c r="T173" s="174">
        <v>0</v>
      </c>
      <c r="U173" s="173">
        <f t="shared" si="38"/>
        <v>0</v>
      </c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 t="s">
        <v>144</v>
      </c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</row>
    <row r="174" spans="1:60" x14ac:dyDescent="0.25">
      <c r="A174" s="176" t="s">
        <v>139</v>
      </c>
      <c r="B174" s="177" t="s">
        <v>100</v>
      </c>
      <c r="C174" s="178" t="s">
        <v>101</v>
      </c>
      <c r="D174" s="179"/>
      <c r="E174" s="180"/>
      <c r="F174" s="181"/>
      <c r="G174" s="181">
        <f>SUMIF(AE175:AE175,"&lt;&gt;NOR",G175:G175)</f>
        <v>12927.1</v>
      </c>
      <c r="H174" s="181"/>
      <c r="I174" s="181">
        <f>SUM(I175:I175)</f>
        <v>0</v>
      </c>
      <c r="J174" s="181"/>
      <c r="K174" s="181">
        <f>SUM(K175:K175)</f>
        <v>0</v>
      </c>
      <c r="L174" s="181"/>
      <c r="M174" s="181">
        <f>SUM(M175:M175)</f>
        <v>15641.790999999999</v>
      </c>
      <c r="N174" s="182"/>
      <c r="O174" s="182">
        <f>SUM(O175:O175)</f>
        <v>1.686E-2</v>
      </c>
      <c r="P174" s="182"/>
      <c r="Q174" s="182">
        <f>SUM(Q175:Q175)</f>
        <v>0</v>
      </c>
      <c r="R174" s="182"/>
      <c r="S174" s="182"/>
      <c r="T174" s="183"/>
      <c r="U174" s="182">
        <f>SUM(U175:U175)</f>
        <v>20.16</v>
      </c>
      <c r="AE174" s="149" t="s">
        <v>140</v>
      </c>
    </row>
    <row r="175" spans="1:60" outlineLevel="1" x14ac:dyDescent="0.25">
      <c r="A175" s="166">
        <v>143</v>
      </c>
      <c r="B175" s="167" t="s">
        <v>350</v>
      </c>
      <c r="C175" s="168" t="s">
        <v>351</v>
      </c>
      <c r="D175" s="169" t="s">
        <v>151</v>
      </c>
      <c r="E175" s="170">
        <v>70.256</v>
      </c>
      <c r="F175" s="171">
        <v>184</v>
      </c>
      <c r="G175" s="172">
        <f>ROUND(E175*F175,2)</f>
        <v>12927.1</v>
      </c>
      <c r="H175" s="172"/>
      <c r="I175" s="172">
        <f>ROUND(E175*H175,2)</f>
        <v>0</v>
      </c>
      <c r="J175" s="172"/>
      <c r="K175" s="172">
        <f>ROUND(E175*J175,2)</f>
        <v>0</v>
      </c>
      <c r="L175" s="172">
        <v>21</v>
      </c>
      <c r="M175" s="172">
        <f>G175*(1+L175/100)</f>
        <v>15641.790999999999</v>
      </c>
      <c r="N175" s="173">
        <v>2.4000000000000001E-4</v>
      </c>
      <c r="O175" s="173">
        <f>ROUND(E175*N175,5)</f>
        <v>1.686E-2</v>
      </c>
      <c r="P175" s="173">
        <v>0</v>
      </c>
      <c r="Q175" s="173">
        <f>ROUND(E175*P175,5)</f>
        <v>0</v>
      </c>
      <c r="R175" s="173"/>
      <c r="S175" s="173"/>
      <c r="T175" s="174">
        <v>0.28699999999999998</v>
      </c>
      <c r="U175" s="173">
        <f>ROUND(E175*T175,2)</f>
        <v>20.16</v>
      </c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 t="s">
        <v>144</v>
      </c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</row>
    <row r="176" spans="1:60" x14ac:dyDescent="0.25">
      <c r="A176" s="176" t="s">
        <v>139</v>
      </c>
      <c r="B176" s="177" t="s">
        <v>102</v>
      </c>
      <c r="C176" s="178" t="s">
        <v>103</v>
      </c>
      <c r="D176" s="179"/>
      <c r="E176" s="180"/>
      <c r="F176" s="181"/>
      <c r="G176" s="181">
        <f>SUMIF(AE177:AE181,"&lt;&gt;NOR",G177:G181)</f>
        <v>176379.04</v>
      </c>
      <c r="H176" s="181"/>
      <c r="I176" s="181">
        <f>SUM(I177:I181)</f>
        <v>0</v>
      </c>
      <c r="J176" s="181"/>
      <c r="K176" s="181">
        <f>SUM(K177:K181)</f>
        <v>0</v>
      </c>
      <c r="L176" s="181"/>
      <c r="M176" s="181">
        <f>SUM(M177:M181)</f>
        <v>213418.6384</v>
      </c>
      <c r="N176" s="182"/>
      <c r="O176" s="182">
        <f>SUM(O177:O181)</f>
        <v>0.62400999999999995</v>
      </c>
      <c r="P176" s="182"/>
      <c r="Q176" s="182">
        <f>SUM(Q177:Q181)</f>
        <v>0</v>
      </c>
      <c r="R176" s="182"/>
      <c r="S176" s="182"/>
      <c r="T176" s="183"/>
      <c r="U176" s="182">
        <f>SUM(U177:U181)</f>
        <v>263.45</v>
      </c>
      <c r="AE176" s="149" t="s">
        <v>140</v>
      </c>
    </row>
    <row r="177" spans="1:60" ht="20.399999999999999" outlineLevel="1" x14ac:dyDescent="0.25">
      <c r="A177" s="166">
        <v>144</v>
      </c>
      <c r="B177" s="167" t="s">
        <v>352</v>
      </c>
      <c r="C177" s="168" t="s">
        <v>353</v>
      </c>
      <c r="D177" s="169" t="s">
        <v>151</v>
      </c>
      <c r="E177" s="170">
        <v>250</v>
      </c>
      <c r="F177" s="171">
        <v>21</v>
      </c>
      <c r="G177" s="172">
        <f>ROUND(E177*F177,2)</f>
        <v>5250</v>
      </c>
      <c r="H177" s="172"/>
      <c r="I177" s="172">
        <f>ROUND(E177*H177,2)</f>
        <v>0</v>
      </c>
      <c r="J177" s="172"/>
      <c r="K177" s="172">
        <f>ROUND(E177*J177,2)</f>
        <v>0</v>
      </c>
      <c r="L177" s="172">
        <v>21</v>
      </c>
      <c r="M177" s="172">
        <f>G177*(1+L177/100)</f>
        <v>6352.5</v>
      </c>
      <c r="N177" s="173">
        <v>2.0000000000000002E-5</v>
      </c>
      <c r="O177" s="173">
        <f>ROUND(E177*N177,5)</f>
        <v>5.0000000000000001E-3</v>
      </c>
      <c r="P177" s="173">
        <v>0</v>
      </c>
      <c r="Q177" s="173">
        <f>ROUND(E177*P177,5)</f>
        <v>0</v>
      </c>
      <c r="R177" s="173"/>
      <c r="S177" s="173"/>
      <c r="T177" s="174">
        <v>2.9000000000000001E-2</v>
      </c>
      <c r="U177" s="173">
        <f>ROUND(E177*T177,2)</f>
        <v>7.25</v>
      </c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 t="s">
        <v>144</v>
      </c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</row>
    <row r="178" spans="1:60" ht="20.399999999999999" outlineLevel="1" x14ac:dyDescent="0.25">
      <c r="A178" s="166">
        <v>145</v>
      </c>
      <c r="B178" s="167" t="s">
        <v>354</v>
      </c>
      <c r="C178" s="168" t="s">
        <v>355</v>
      </c>
      <c r="D178" s="169" t="s">
        <v>151</v>
      </c>
      <c r="E178" s="170">
        <v>669.82</v>
      </c>
      <c r="F178" s="171">
        <v>18</v>
      </c>
      <c r="G178" s="172">
        <f>ROUND(E178*F178,2)</f>
        <v>12056.76</v>
      </c>
      <c r="H178" s="172"/>
      <c r="I178" s="172">
        <f>ROUND(E178*H178,2)</f>
        <v>0</v>
      </c>
      <c r="J178" s="172"/>
      <c r="K178" s="172">
        <f>ROUND(E178*J178,2)</f>
        <v>0</v>
      </c>
      <c r="L178" s="172">
        <v>21</v>
      </c>
      <c r="M178" s="172">
        <f>G178*(1+L178/100)</f>
        <v>14588.679599999999</v>
      </c>
      <c r="N178" s="173">
        <v>3.5E-4</v>
      </c>
      <c r="O178" s="173">
        <f>ROUND(E178*N178,5)</f>
        <v>0.23444000000000001</v>
      </c>
      <c r="P178" s="173">
        <v>0</v>
      </c>
      <c r="Q178" s="173">
        <f>ROUND(E178*P178,5)</f>
        <v>0</v>
      </c>
      <c r="R178" s="173"/>
      <c r="S178" s="173"/>
      <c r="T178" s="174">
        <v>1.35E-2</v>
      </c>
      <c r="U178" s="173">
        <f>ROUND(E178*T178,2)</f>
        <v>9.0399999999999991</v>
      </c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 t="s">
        <v>144</v>
      </c>
      <c r="AF178" s="175"/>
      <c r="AG178" s="175"/>
      <c r="AH178" s="175"/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</row>
    <row r="179" spans="1:60" outlineLevel="1" x14ac:dyDescent="0.25">
      <c r="A179" s="166">
        <v>146</v>
      </c>
      <c r="B179" s="167" t="s">
        <v>356</v>
      </c>
      <c r="C179" s="168" t="s">
        <v>357</v>
      </c>
      <c r="D179" s="169" t="s">
        <v>151</v>
      </c>
      <c r="E179" s="170">
        <v>1748.047</v>
      </c>
      <c r="F179" s="171">
        <v>4</v>
      </c>
      <c r="G179" s="172">
        <f>ROUND(E179*F179,2)</f>
        <v>6992.19</v>
      </c>
      <c r="H179" s="172"/>
      <c r="I179" s="172">
        <f>ROUND(E179*H179,2)</f>
        <v>0</v>
      </c>
      <c r="J179" s="172"/>
      <c r="K179" s="172">
        <f>ROUND(E179*J179,2)</f>
        <v>0</v>
      </c>
      <c r="L179" s="172">
        <v>21</v>
      </c>
      <c r="M179" s="172">
        <f>G179*(1+L179/100)</f>
        <v>8460.5499</v>
      </c>
      <c r="N179" s="173">
        <v>0</v>
      </c>
      <c r="O179" s="173">
        <f>ROUND(E179*N179,5)</f>
        <v>0</v>
      </c>
      <c r="P179" s="173">
        <v>0</v>
      </c>
      <c r="Q179" s="173">
        <f>ROUND(E179*P179,5)</f>
        <v>0</v>
      </c>
      <c r="R179" s="173"/>
      <c r="S179" s="173"/>
      <c r="T179" s="174">
        <v>7.0000000000000001E-3</v>
      </c>
      <c r="U179" s="173">
        <f>ROUND(E179*T179,2)</f>
        <v>12.24</v>
      </c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 t="s">
        <v>144</v>
      </c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</row>
    <row r="180" spans="1:60" outlineLevel="1" x14ac:dyDescent="0.25">
      <c r="A180" s="166">
        <v>147</v>
      </c>
      <c r="B180" s="167" t="s">
        <v>358</v>
      </c>
      <c r="C180" s="168" t="s">
        <v>359</v>
      </c>
      <c r="D180" s="169" t="s">
        <v>151</v>
      </c>
      <c r="E180" s="170">
        <v>1748.047</v>
      </c>
      <c r="F180" s="171">
        <v>24</v>
      </c>
      <c r="G180" s="172">
        <f>ROUND(E180*F180,2)</f>
        <v>41953.13</v>
      </c>
      <c r="H180" s="172"/>
      <c r="I180" s="172">
        <f>ROUND(E180*H180,2)</f>
        <v>0</v>
      </c>
      <c r="J180" s="172"/>
      <c r="K180" s="172">
        <f>ROUND(E180*J180,2)</f>
        <v>0</v>
      </c>
      <c r="L180" s="172">
        <v>21</v>
      </c>
      <c r="M180" s="172">
        <f>G180*(1+L180/100)</f>
        <v>50763.287299999996</v>
      </c>
      <c r="N180" s="173">
        <v>6.9999999999999994E-5</v>
      </c>
      <c r="O180" s="173">
        <f>ROUND(E180*N180,5)</f>
        <v>0.12236</v>
      </c>
      <c r="P180" s="173">
        <v>0</v>
      </c>
      <c r="Q180" s="173">
        <f>ROUND(E180*P180,5)</f>
        <v>0</v>
      </c>
      <c r="R180" s="173"/>
      <c r="S180" s="173"/>
      <c r="T180" s="174">
        <v>3.2480000000000002E-2</v>
      </c>
      <c r="U180" s="173">
        <f>ROUND(E180*T180,2)</f>
        <v>56.78</v>
      </c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 t="s">
        <v>144</v>
      </c>
      <c r="AF180" s="175"/>
      <c r="AG180" s="175"/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</row>
    <row r="181" spans="1:60" outlineLevel="1" x14ac:dyDescent="0.25">
      <c r="A181" s="166">
        <v>148</v>
      </c>
      <c r="B181" s="167" t="s">
        <v>360</v>
      </c>
      <c r="C181" s="168" t="s">
        <v>361</v>
      </c>
      <c r="D181" s="169" t="s">
        <v>151</v>
      </c>
      <c r="E181" s="170">
        <v>1748.047</v>
      </c>
      <c r="F181" s="171">
        <v>63</v>
      </c>
      <c r="G181" s="172">
        <f>ROUND(E181*F181,2)</f>
        <v>110126.96</v>
      </c>
      <c r="H181" s="172"/>
      <c r="I181" s="172">
        <f>ROUND(E181*H181,2)</f>
        <v>0</v>
      </c>
      <c r="J181" s="172"/>
      <c r="K181" s="172">
        <f>ROUND(E181*J181,2)</f>
        <v>0</v>
      </c>
      <c r="L181" s="172">
        <v>21</v>
      </c>
      <c r="M181" s="172">
        <f>G181*(1+L181/100)</f>
        <v>133253.62160000001</v>
      </c>
      <c r="N181" s="173">
        <v>1.4999999999999999E-4</v>
      </c>
      <c r="O181" s="173">
        <f>ROUND(E181*N181,5)</f>
        <v>0.26221</v>
      </c>
      <c r="P181" s="173">
        <v>0</v>
      </c>
      <c r="Q181" s="173">
        <f>ROUND(E181*P181,5)</f>
        <v>0</v>
      </c>
      <c r="R181" s="173"/>
      <c r="S181" s="173"/>
      <c r="T181" s="174">
        <v>0.10191</v>
      </c>
      <c r="U181" s="173">
        <f>ROUND(E181*T181,2)</f>
        <v>178.14</v>
      </c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 t="s">
        <v>144</v>
      </c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</row>
    <row r="182" spans="1:60" x14ac:dyDescent="0.25">
      <c r="A182" s="176" t="s">
        <v>139</v>
      </c>
      <c r="B182" s="177" t="s">
        <v>104</v>
      </c>
      <c r="C182" s="178" t="s">
        <v>105</v>
      </c>
      <c r="D182" s="179"/>
      <c r="E182" s="180"/>
      <c r="F182" s="181"/>
      <c r="G182" s="181">
        <f>SUMIF(AE183:AE184,"&lt;&gt;NOR",G183:G184)</f>
        <v>32517.1</v>
      </c>
      <c r="H182" s="181"/>
      <c r="I182" s="181">
        <f>SUM(I183:I184)</f>
        <v>0</v>
      </c>
      <c r="J182" s="181"/>
      <c r="K182" s="181">
        <f>SUM(K183:K184)</f>
        <v>0</v>
      </c>
      <c r="L182" s="181"/>
      <c r="M182" s="181">
        <f>SUM(M183:M184)</f>
        <v>39345.690999999999</v>
      </c>
      <c r="N182" s="182"/>
      <c r="O182" s="182">
        <f>SUM(O183:O184)</f>
        <v>0</v>
      </c>
      <c r="P182" s="182"/>
      <c r="Q182" s="182">
        <f>SUM(Q183:Q184)</f>
        <v>0</v>
      </c>
      <c r="R182" s="182"/>
      <c r="S182" s="182"/>
      <c r="T182" s="183"/>
      <c r="U182" s="182">
        <f>SUM(U183:U184)</f>
        <v>0</v>
      </c>
      <c r="AE182" s="149" t="s">
        <v>140</v>
      </c>
    </row>
    <row r="183" spans="1:60" outlineLevel="1" x14ac:dyDescent="0.25">
      <c r="A183" s="166">
        <v>149</v>
      </c>
      <c r="B183" s="167" t="s">
        <v>362</v>
      </c>
      <c r="C183" s="168" t="s">
        <v>363</v>
      </c>
      <c r="D183" s="169" t="s">
        <v>151</v>
      </c>
      <c r="E183" s="170">
        <v>15.4</v>
      </c>
      <c r="F183" s="171">
        <v>2050</v>
      </c>
      <c r="G183" s="172">
        <f>ROUND(E183*F183,2)</f>
        <v>31570</v>
      </c>
      <c r="H183" s="172"/>
      <c r="I183" s="172">
        <f>ROUND(E183*H183,2)</f>
        <v>0</v>
      </c>
      <c r="J183" s="172"/>
      <c r="K183" s="172">
        <f>ROUND(E183*J183,2)</f>
        <v>0</v>
      </c>
      <c r="L183" s="172">
        <v>21</v>
      </c>
      <c r="M183" s="172">
        <f>G183*(1+L183/100)</f>
        <v>38199.699999999997</v>
      </c>
      <c r="N183" s="173">
        <v>0</v>
      </c>
      <c r="O183" s="173">
        <f>ROUND(E183*N183,5)</f>
        <v>0</v>
      </c>
      <c r="P183" s="173">
        <v>0</v>
      </c>
      <c r="Q183" s="173">
        <f>ROUND(E183*P183,5)</f>
        <v>0</v>
      </c>
      <c r="R183" s="173"/>
      <c r="S183" s="173"/>
      <c r="T183" s="174">
        <v>0</v>
      </c>
      <c r="U183" s="173">
        <f>ROUND(E183*T183,2)</f>
        <v>0</v>
      </c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 t="s">
        <v>144</v>
      </c>
      <c r="AF183" s="175"/>
      <c r="AG183" s="175"/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</row>
    <row r="184" spans="1:60" outlineLevel="1" x14ac:dyDescent="0.25">
      <c r="A184" s="166">
        <v>150</v>
      </c>
      <c r="B184" s="167" t="s">
        <v>364</v>
      </c>
      <c r="C184" s="168" t="s">
        <v>365</v>
      </c>
      <c r="D184" s="169" t="s">
        <v>30</v>
      </c>
      <c r="E184" s="170">
        <v>315.7</v>
      </c>
      <c r="F184" s="171">
        <v>3</v>
      </c>
      <c r="G184" s="172">
        <f>ROUND(E184*F184,2)</f>
        <v>947.1</v>
      </c>
      <c r="H184" s="172"/>
      <c r="I184" s="172">
        <f>ROUND(E184*H184,2)</f>
        <v>0</v>
      </c>
      <c r="J184" s="172"/>
      <c r="K184" s="172">
        <f>ROUND(E184*J184,2)</f>
        <v>0</v>
      </c>
      <c r="L184" s="172">
        <v>21</v>
      </c>
      <c r="M184" s="172">
        <f>G184*(1+L184/100)</f>
        <v>1145.991</v>
      </c>
      <c r="N184" s="173">
        <v>0</v>
      </c>
      <c r="O184" s="173">
        <f>ROUND(E184*N184,5)</f>
        <v>0</v>
      </c>
      <c r="P184" s="173">
        <v>0</v>
      </c>
      <c r="Q184" s="173">
        <f>ROUND(E184*P184,5)</f>
        <v>0</v>
      </c>
      <c r="R184" s="173"/>
      <c r="S184" s="173"/>
      <c r="T184" s="174">
        <v>0</v>
      </c>
      <c r="U184" s="173">
        <f>ROUND(E184*T184,2)</f>
        <v>0</v>
      </c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 t="s">
        <v>144</v>
      </c>
      <c r="AF184" s="175"/>
      <c r="AG184" s="175"/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75"/>
      <c r="BB184" s="175"/>
      <c r="BC184" s="175"/>
      <c r="BD184" s="175"/>
      <c r="BE184" s="175"/>
      <c r="BF184" s="175"/>
      <c r="BG184" s="175"/>
      <c r="BH184" s="175"/>
    </row>
    <row r="185" spans="1:60" x14ac:dyDescent="0.25">
      <c r="A185" s="176" t="s">
        <v>139</v>
      </c>
      <c r="B185" s="177" t="s">
        <v>106</v>
      </c>
      <c r="C185" s="178" t="s">
        <v>107</v>
      </c>
      <c r="D185" s="179"/>
      <c r="E185" s="180"/>
      <c r="F185" s="181"/>
      <c r="G185" s="181">
        <f>SUMIF(AE186:AE187,"&lt;&gt;NOR",G186:G187)</f>
        <v>9000</v>
      </c>
      <c r="H185" s="181"/>
      <c r="I185" s="181">
        <f>SUM(I186:I187)</f>
        <v>0</v>
      </c>
      <c r="J185" s="181"/>
      <c r="K185" s="181">
        <f>SUM(K186:K187)</f>
        <v>0</v>
      </c>
      <c r="L185" s="181"/>
      <c r="M185" s="181">
        <f>SUM(M186:M187)</f>
        <v>10890</v>
      </c>
      <c r="N185" s="182"/>
      <c r="O185" s="182">
        <f>SUM(O186:O187)</f>
        <v>0</v>
      </c>
      <c r="P185" s="182"/>
      <c r="Q185" s="182">
        <f>SUM(Q186:Q187)</f>
        <v>0</v>
      </c>
      <c r="R185" s="182"/>
      <c r="S185" s="182"/>
      <c r="T185" s="183"/>
      <c r="U185" s="182">
        <f>SUM(U186:U187)</f>
        <v>0</v>
      </c>
      <c r="AE185" s="149" t="s">
        <v>140</v>
      </c>
    </row>
    <row r="186" spans="1:60" outlineLevel="1" x14ac:dyDescent="0.25">
      <c r="A186" s="166"/>
      <c r="B186" s="167"/>
      <c r="C186" s="168"/>
      <c r="D186" s="169"/>
      <c r="E186" s="170"/>
      <c r="F186" s="171"/>
      <c r="G186" s="172"/>
      <c r="H186" s="172"/>
      <c r="I186" s="172"/>
      <c r="J186" s="172"/>
      <c r="K186" s="172"/>
      <c r="L186" s="172"/>
      <c r="M186" s="172"/>
      <c r="N186" s="173"/>
      <c r="O186" s="173"/>
      <c r="P186" s="173">
        <v>0</v>
      </c>
      <c r="Q186" s="173">
        <f>ROUND(E186*P186,5)</f>
        <v>0</v>
      </c>
      <c r="R186" s="173"/>
      <c r="S186" s="173"/>
      <c r="T186" s="174">
        <v>0</v>
      </c>
      <c r="U186" s="173">
        <f>ROUND(E186*T186,2)</f>
        <v>0</v>
      </c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 t="s">
        <v>144</v>
      </c>
      <c r="AF186" s="175"/>
      <c r="AG186" s="175"/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</row>
    <row r="187" spans="1:60" outlineLevel="1" x14ac:dyDescent="0.25">
      <c r="A187" s="166">
        <v>152</v>
      </c>
      <c r="B187" s="167" t="s">
        <v>366</v>
      </c>
      <c r="C187" s="168" t="s">
        <v>367</v>
      </c>
      <c r="D187" s="169" t="s">
        <v>278</v>
      </c>
      <c r="E187" s="170">
        <v>1</v>
      </c>
      <c r="F187" s="171">
        <v>9000</v>
      </c>
      <c r="G187" s="172">
        <f>ROUND(E187*F187,2)</f>
        <v>9000</v>
      </c>
      <c r="H187" s="172"/>
      <c r="I187" s="172">
        <f>ROUND(E187*H187,2)</f>
        <v>0</v>
      </c>
      <c r="J187" s="172"/>
      <c r="K187" s="172">
        <f>ROUND(E187*J187,2)</f>
        <v>0</v>
      </c>
      <c r="L187" s="172">
        <v>21</v>
      </c>
      <c r="M187" s="172">
        <f>G187*(1+L187/100)</f>
        <v>10890</v>
      </c>
      <c r="N187" s="173">
        <v>0</v>
      </c>
      <c r="O187" s="173">
        <f>ROUND(E187*N187,5)</f>
        <v>0</v>
      </c>
      <c r="P187" s="173">
        <v>0</v>
      </c>
      <c r="Q187" s="173">
        <f>ROUND(E187*P187,5)</f>
        <v>0</v>
      </c>
      <c r="R187" s="173"/>
      <c r="S187" s="173"/>
      <c r="T187" s="174">
        <v>0</v>
      </c>
      <c r="U187" s="173">
        <f>ROUND(E187*T187,2)</f>
        <v>0</v>
      </c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 t="s">
        <v>144</v>
      </c>
      <c r="AF187" s="175"/>
      <c r="AG187" s="175"/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</row>
    <row r="188" spans="1:60" x14ac:dyDescent="0.25">
      <c r="A188" s="176" t="s">
        <v>139</v>
      </c>
      <c r="B188" s="177" t="s">
        <v>24</v>
      </c>
      <c r="C188" s="178" t="s">
        <v>25</v>
      </c>
      <c r="D188" s="179"/>
      <c r="E188" s="180"/>
      <c r="F188" s="181"/>
      <c r="G188" s="181">
        <f>SUMIF(AE189:AE194,"&lt;&gt;NOR",G189:G194)</f>
        <v>26000</v>
      </c>
      <c r="H188" s="181"/>
      <c r="I188" s="181">
        <f>SUM(I189:I194)</f>
        <v>0</v>
      </c>
      <c r="J188" s="181"/>
      <c r="K188" s="181">
        <f>SUM(K189:K194)</f>
        <v>0</v>
      </c>
      <c r="L188" s="181"/>
      <c r="M188" s="181">
        <f>SUM(M189:M194)</f>
        <v>31460</v>
      </c>
      <c r="N188" s="182"/>
      <c r="O188" s="182">
        <f>SUM(O189:O194)</f>
        <v>0</v>
      </c>
      <c r="P188" s="182"/>
      <c r="Q188" s="182">
        <f>SUM(Q189:Q194)</f>
        <v>0</v>
      </c>
      <c r="R188" s="182"/>
      <c r="S188" s="182"/>
      <c r="T188" s="183"/>
      <c r="U188" s="182">
        <f>SUM(U189:U194)</f>
        <v>0</v>
      </c>
      <c r="AE188" s="149" t="s">
        <v>140</v>
      </c>
    </row>
    <row r="189" spans="1:60" outlineLevel="1" x14ac:dyDescent="0.25">
      <c r="A189" s="166">
        <v>153</v>
      </c>
      <c r="B189" s="167" t="s">
        <v>368</v>
      </c>
      <c r="C189" s="168" t="s">
        <v>369</v>
      </c>
      <c r="D189" s="169" t="s">
        <v>370</v>
      </c>
      <c r="E189" s="170">
        <v>1</v>
      </c>
      <c r="F189" s="171">
        <v>4000</v>
      </c>
      <c r="G189" s="172">
        <f t="shared" ref="G189:G194" si="39">ROUND(E189*F189,2)</f>
        <v>4000</v>
      </c>
      <c r="H189" s="172"/>
      <c r="I189" s="172">
        <f t="shared" ref="I189:I194" si="40">ROUND(E189*H189,2)</f>
        <v>0</v>
      </c>
      <c r="J189" s="172"/>
      <c r="K189" s="172">
        <f t="shared" ref="K189:K194" si="41">ROUND(E189*J189,2)</f>
        <v>0</v>
      </c>
      <c r="L189" s="172">
        <v>21</v>
      </c>
      <c r="M189" s="172">
        <f t="shared" ref="M189:M194" si="42">G189*(1+L189/100)</f>
        <v>4840</v>
      </c>
      <c r="N189" s="173">
        <v>0</v>
      </c>
      <c r="O189" s="173">
        <f t="shared" ref="O189:O194" si="43">ROUND(E189*N189,5)</f>
        <v>0</v>
      </c>
      <c r="P189" s="173">
        <v>0</v>
      </c>
      <c r="Q189" s="173">
        <f t="shared" ref="Q189:Q194" si="44">ROUND(E189*P189,5)</f>
        <v>0</v>
      </c>
      <c r="R189" s="173"/>
      <c r="S189" s="173"/>
      <c r="T189" s="174">
        <v>0</v>
      </c>
      <c r="U189" s="173">
        <f t="shared" ref="U189:U194" si="45">ROUND(E189*T189,2)</f>
        <v>0</v>
      </c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 t="s">
        <v>144</v>
      </c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</row>
    <row r="190" spans="1:60" outlineLevel="1" x14ac:dyDescent="0.25">
      <c r="A190" s="166">
        <v>154</v>
      </c>
      <c r="B190" s="167" t="s">
        <v>371</v>
      </c>
      <c r="C190" s="168" t="s">
        <v>372</v>
      </c>
      <c r="D190" s="169" t="s">
        <v>370</v>
      </c>
      <c r="E190" s="170">
        <v>1</v>
      </c>
      <c r="F190" s="171">
        <v>4000</v>
      </c>
      <c r="G190" s="172">
        <f t="shared" si="39"/>
        <v>4000</v>
      </c>
      <c r="H190" s="172"/>
      <c r="I190" s="172">
        <f t="shared" si="40"/>
        <v>0</v>
      </c>
      <c r="J190" s="172"/>
      <c r="K190" s="172">
        <f t="shared" si="41"/>
        <v>0</v>
      </c>
      <c r="L190" s="172">
        <v>21</v>
      </c>
      <c r="M190" s="172">
        <f t="shared" si="42"/>
        <v>4840</v>
      </c>
      <c r="N190" s="173">
        <v>0</v>
      </c>
      <c r="O190" s="173">
        <f t="shared" si="43"/>
        <v>0</v>
      </c>
      <c r="P190" s="173">
        <v>0</v>
      </c>
      <c r="Q190" s="173">
        <f t="shared" si="44"/>
        <v>0</v>
      </c>
      <c r="R190" s="173"/>
      <c r="S190" s="173"/>
      <c r="T190" s="174">
        <v>0</v>
      </c>
      <c r="U190" s="173">
        <f t="shared" si="45"/>
        <v>0</v>
      </c>
      <c r="V190" s="175"/>
      <c r="W190" s="175"/>
      <c r="X190" s="175"/>
      <c r="Y190" s="175"/>
      <c r="Z190" s="175"/>
      <c r="AA190" s="175"/>
      <c r="AB190" s="175"/>
      <c r="AC190" s="175"/>
      <c r="AD190" s="175"/>
      <c r="AE190" s="175" t="s">
        <v>144</v>
      </c>
      <c r="AF190" s="175"/>
      <c r="AG190" s="175"/>
      <c r="AH190" s="175"/>
      <c r="AI190" s="175"/>
      <c r="AJ190" s="175"/>
      <c r="AK190" s="175"/>
      <c r="AL190" s="175"/>
      <c r="AM190" s="175"/>
      <c r="AN190" s="175"/>
      <c r="AO190" s="175"/>
      <c r="AP190" s="175"/>
      <c r="AQ190" s="175"/>
      <c r="AR190" s="175"/>
      <c r="AS190" s="175"/>
      <c r="AT190" s="175"/>
      <c r="AU190" s="175"/>
      <c r="AV190" s="175"/>
      <c r="AW190" s="175"/>
      <c r="AX190" s="175"/>
      <c r="AY190" s="175"/>
      <c r="AZ190" s="175"/>
      <c r="BA190" s="175"/>
      <c r="BB190" s="175"/>
      <c r="BC190" s="175"/>
      <c r="BD190" s="175"/>
      <c r="BE190" s="175"/>
      <c r="BF190" s="175"/>
      <c r="BG190" s="175"/>
      <c r="BH190" s="175"/>
    </row>
    <row r="191" spans="1:60" outlineLevel="1" x14ac:dyDescent="0.25">
      <c r="A191" s="166">
        <v>155</v>
      </c>
      <c r="B191" s="167" t="s">
        <v>373</v>
      </c>
      <c r="C191" s="168" t="s">
        <v>374</v>
      </c>
      <c r="D191" s="169" t="s">
        <v>370</v>
      </c>
      <c r="E191" s="170">
        <v>1</v>
      </c>
      <c r="F191" s="171">
        <v>3000</v>
      </c>
      <c r="G191" s="172">
        <f t="shared" si="39"/>
        <v>3000</v>
      </c>
      <c r="H191" s="172"/>
      <c r="I191" s="172">
        <f t="shared" si="40"/>
        <v>0</v>
      </c>
      <c r="J191" s="172"/>
      <c r="K191" s="172">
        <f t="shared" si="41"/>
        <v>0</v>
      </c>
      <c r="L191" s="172">
        <v>21</v>
      </c>
      <c r="M191" s="172">
        <f t="shared" si="42"/>
        <v>3630</v>
      </c>
      <c r="N191" s="173">
        <v>0</v>
      </c>
      <c r="O191" s="173">
        <f t="shared" si="43"/>
        <v>0</v>
      </c>
      <c r="P191" s="173">
        <v>0</v>
      </c>
      <c r="Q191" s="173">
        <f t="shared" si="44"/>
        <v>0</v>
      </c>
      <c r="R191" s="173"/>
      <c r="S191" s="173"/>
      <c r="T191" s="174">
        <v>0</v>
      </c>
      <c r="U191" s="173">
        <f t="shared" si="45"/>
        <v>0</v>
      </c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 t="s">
        <v>144</v>
      </c>
      <c r="AF191" s="175"/>
      <c r="AG191" s="175"/>
      <c r="AH191" s="175"/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</row>
    <row r="192" spans="1:60" outlineLevel="1" x14ac:dyDescent="0.25">
      <c r="A192" s="166">
        <v>156</v>
      </c>
      <c r="B192" s="167" t="s">
        <v>375</v>
      </c>
      <c r="C192" s="168" t="s">
        <v>376</v>
      </c>
      <c r="D192" s="169" t="s">
        <v>370</v>
      </c>
      <c r="E192" s="170">
        <v>1</v>
      </c>
      <c r="F192" s="171">
        <v>6000</v>
      </c>
      <c r="G192" s="172">
        <f t="shared" si="39"/>
        <v>6000</v>
      </c>
      <c r="H192" s="172"/>
      <c r="I192" s="172">
        <f t="shared" si="40"/>
        <v>0</v>
      </c>
      <c r="J192" s="172"/>
      <c r="K192" s="172">
        <f t="shared" si="41"/>
        <v>0</v>
      </c>
      <c r="L192" s="172">
        <v>21</v>
      </c>
      <c r="M192" s="172">
        <f t="shared" si="42"/>
        <v>7260</v>
      </c>
      <c r="N192" s="173">
        <v>0</v>
      </c>
      <c r="O192" s="173">
        <f t="shared" si="43"/>
        <v>0</v>
      </c>
      <c r="P192" s="173">
        <v>0</v>
      </c>
      <c r="Q192" s="173">
        <f t="shared" si="44"/>
        <v>0</v>
      </c>
      <c r="R192" s="173"/>
      <c r="S192" s="173"/>
      <c r="T192" s="174">
        <v>0</v>
      </c>
      <c r="U192" s="173">
        <f t="shared" si="45"/>
        <v>0</v>
      </c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 t="s">
        <v>144</v>
      </c>
      <c r="AF192" s="175"/>
      <c r="AG192" s="175"/>
      <c r="AH192" s="175"/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</row>
    <row r="193" spans="1:60" outlineLevel="1" x14ac:dyDescent="0.25">
      <c r="A193" s="166">
        <v>157</v>
      </c>
      <c r="B193" s="167" t="s">
        <v>377</v>
      </c>
      <c r="C193" s="168" t="s">
        <v>378</v>
      </c>
      <c r="D193" s="169" t="s">
        <v>370</v>
      </c>
      <c r="E193" s="170">
        <v>1</v>
      </c>
      <c r="F193" s="171">
        <v>6000</v>
      </c>
      <c r="G193" s="172">
        <f t="shared" si="39"/>
        <v>6000</v>
      </c>
      <c r="H193" s="172"/>
      <c r="I193" s="172">
        <f t="shared" si="40"/>
        <v>0</v>
      </c>
      <c r="J193" s="172"/>
      <c r="K193" s="172">
        <f t="shared" si="41"/>
        <v>0</v>
      </c>
      <c r="L193" s="172">
        <v>21</v>
      </c>
      <c r="M193" s="172">
        <f t="shared" si="42"/>
        <v>7260</v>
      </c>
      <c r="N193" s="173">
        <v>0</v>
      </c>
      <c r="O193" s="173">
        <f t="shared" si="43"/>
        <v>0</v>
      </c>
      <c r="P193" s="173">
        <v>0</v>
      </c>
      <c r="Q193" s="173">
        <f t="shared" si="44"/>
        <v>0</v>
      </c>
      <c r="R193" s="173"/>
      <c r="S193" s="173"/>
      <c r="T193" s="174">
        <v>0</v>
      </c>
      <c r="U193" s="173">
        <f t="shared" si="45"/>
        <v>0</v>
      </c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 t="s">
        <v>144</v>
      </c>
      <c r="AF193" s="175"/>
      <c r="AG193" s="175"/>
      <c r="AH193" s="175"/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</row>
    <row r="194" spans="1:60" outlineLevel="1" x14ac:dyDescent="0.25">
      <c r="A194" s="184">
        <v>158</v>
      </c>
      <c r="B194" s="185" t="s">
        <v>379</v>
      </c>
      <c r="C194" s="186" t="s">
        <v>380</v>
      </c>
      <c r="D194" s="187" t="s">
        <v>370</v>
      </c>
      <c r="E194" s="188">
        <v>1</v>
      </c>
      <c r="F194" s="189">
        <v>3000</v>
      </c>
      <c r="G194" s="190">
        <f t="shared" si="39"/>
        <v>3000</v>
      </c>
      <c r="H194" s="190"/>
      <c r="I194" s="190">
        <f t="shared" si="40"/>
        <v>0</v>
      </c>
      <c r="J194" s="190"/>
      <c r="K194" s="190">
        <f t="shared" si="41"/>
        <v>0</v>
      </c>
      <c r="L194" s="190">
        <v>21</v>
      </c>
      <c r="M194" s="190">
        <f t="shared" si="42"/>
        <v>3630</v>
      </c>
      <c r="N194" s="191">
        <v>0</v>
      </c>
      <c r="O194" s="191">
        <f t="shared" si="43"/>
        <v>0</v>
      </c>
      <c r="P194" s="191">
        <v>0</v>
      </c>
      <c r="Q194" s="191">
        <f t="shared" si="44"/>
        <v>0</v>
      </c>
      <c r="R194" s="191"/>
      <c r="S194" s="191"/>
      <c r="T194" s="192">
        <v>0</v>
      </c>
      <c r="U194" s="191">
        <f t="shared" si="45"/>
        <v>0</v>
      </c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 t="s">
        <v>144</v>
      </c>
      <c r="AF194" s="175"/>
      <c r="AG194" s="175"/>
      <c r="AH194" s="175"/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</row>
    <row r="195" spans="1:60" x14ac:dyDescent="0.25">
      <c r="A195" s="143"/>
      <c r="B195" s="146"/>
      <c r="C195" s="193"/>
      <c r="D195" s="143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AC195">
        <v>15</v>
      </c>
      <c r="AD195">
        <v>21</v>
      </c>
    </row>
    <row r="196" spans="1:60" x14ac:dyDescent="0.25">
      <c r="A196" s="194"/>
      <c r="B196" s="195" t="s">
        <v>20</v>
      </c>
      <c r="C196" s="196"/>
      <c r="D196" s="197"/>
      <c r="E196" s="197"/>
      <c r="F196" s="197"/>
      <c r="G196" s="198">
        <f>G8+G13+G25+G30+G34+G36+G42+G46+G48+G50+G63+G75+G77+G83+G87+G103+G105+G108+G111+G140+G145+G151+G159+G162+G174+G176+G182+G185+G188</f>
        <v>1380206.27</v>
      </c>
      <c r="H196" s="143"/>
      <c r="I196" s="143"/>
      <c r="J196" s="143"/>
      <c r="K196" s="143"/>
      <c r="L196" s="143"/>
      <c r="M196" s="143"/>
      <c r="N196" s="143"/>
      <c r="O196" s="143"/>
      <c r="P196" s="143"/>
      <c r="Q196" s="143"/>
      <c r="R196" s="143"/>
      <c r="S196" s="143"/>
      <c r="T196" s="143"/>
      <c r="U196" s="143"/>
      <c r="AC196" s="149">
        <f>SUMIF(L7:L194,AC195,G7:G194)</f>
        <v>0</v>
      </c>
      <c r="AD196" s="149">
        <f>SUMIF(L7:L194,AD195,G7:G194)</f>
        <v>1380206.27</v>
      </c>
      <c r="AE196" s="149" t="s">
        <v>381</v>
      </c>
    </row>
    <row r="197" spans="1:60" x14ac:dyDescent="0.25">
      <c r="A197" s="143"/>
      <c r="B197" s="146"/>
      <c r="C197" s="193"/>
      <c r="D197" s="143"/>
      <c r="E197" s="143"/>
      <c r="F197" s="143"/>
      <c r="G197" s="143"/>
      <c r="H197" s="143"/>
      <c r="I197" s="143"/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</row>
    <row r="198" spans="1:60" x14ac:dyDescent="0.25">
      <c r="A198" s="143"/>
      <c r="B198" s="146"/>
      <c r="C198" s="193"/>
      <c r="D198" s="143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</row>
    <row r="199" spans="1:60" x14ac:dyDescent="0.25">
      <c r="A199" s="222" t="s">
        <v>382</v>
      </c>
      <c r="B199" s="222"/>
      <c r="C199" s="222"/>
      <c r="D199" s="143"/>
      <c r="E199" s="143"/>
      <c r="F199" s="143"/>
      <c r="G199" s="143"/>
      <c r="H199" s="143"/>
      <c r="I199" s="143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</row>
    <row r="200" spans="1:60" x14ac:dyDescent="0.25">
      <c r="A200" s="223"/>
      <c r="B200" s="223"/>
      <c r="C200" s="223"/>
      <c r="D200" s="223"/>
      <c r="E200" s="223"/>
      <c r="F200" s="223"/>
      <c r="G200" s="22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3"/>
      <c r="S200" s="143"/>
      <c r="T200" s="143"/>
      <c r="U200" s="143"/>
      <c r="AE200" s="149" t="s">
        <v>383</v>
      </c>
    </row>
    <row r="201" spans="1:60" x14ac:dyDescent="0.25">
      <c r="A201" s="223"/>
      <c r="B201" s="223"/>
      <c r="C201" s="223"/>
      <c r="D201" s="223"/>
      <c r="E201" s="223"/>
      <c r="F201" s="223"/>
      <c r="G201" s="223"/>
      <c r="H201" s="143"/>
      <c r="I201" s="143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</row>
    <row r="202" spans="1:60" x14ac:dyDescent="0.25">
      <c r="A202" s="223"/>
      <c r="B202" s="223"/>
      <c r="C202" s="223"/>
      <c r="D202" s="223"/>
      <c r="E202" s="223"/>
      <c r="F202" s="223"/>
      <c r="G202" s="223"/>
      <c r="H202" s="143"/>
      <c r="I202" s="143"/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</row>
    <row r="203" spans="1:60" x14ac:dyDescent="0.25">
      <c r="A203" s="223"/>
      <c r="B203" s="223"/>
      <c r="C203" s="223"/>
      <c r="D203" s="223"/>
      <c r="E203" s="223"/>
      <c r="F203" s="223"/>
      <c r="G203" s="223"/>
      <c r="H203" s="143"/>
      <c r="I203" s="143"/>
      <c r="J203" s="143"/>
      <c r="K203" s="143"/>
      <c r="L203" s="143"/>
      <c r="M203" s="143"/>
      <c r="N203" s="143"/>
      <c r="O203" s="143"/>
      <c r="P203" s="143"/>
      <c r="Q203" s="143"/>
      <c r="R203" s="143"/>
      <c r="S203" s="143"/>
      <c r="T203" s="143"/>
      <c r="U203" s="143"/>
    </row>
    <row r="204" spans="1:60" x14ac:dyDescent="0.25">
      <c r="A204" s="223"/>
      <c r="B204" s="223"/>
      <c r="C204" s="223"/>
      <c r="D204" s="223"/>
      <c r="E204" s="223"/>
      <c r="F204" s="223"/>
      <c r="G204" s="223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</row>
    <row r="205" spans="1:60" x14ac:dyDescent="0.25">
      <c r="A205" s="143"/>
      <c r="B205" s="146"/>
      <c r="C205" s="193"/>
      <c r="D205" s="143"/>
      <c r="E205" s="143"/>
      <c r="F205" s="143"/>
      <c r="G205" s="143"/>
      <c r="H205" s="143"/>
      <c r="I205" s="143"/>
      <c r="J205" s="143"/>
      <c r="K205" s="143"/>
      <c r="L205" s="143"/>
      <c r="M205" s="143"/>
      <c r="N205" s="143"/>
      <c r="O205" s="143"/>
      <c r="P205" s="143"/>
      <c r="Q205" s="143"/>
      <c r="R205" s="143"/>
      <c r="S205" s="143"/>
      <c r="T205" s="143"/>
      <c r="U205" s="143"/>
    </row>
    <row r="206" spans="1:60" x14ac:dyDescent="0.25">
      <c r="C206" s="199"/>
      <c r="AE206" s="149" t="s">
        <v>384</v>
      </c>
    </row>
  </sheetData>
  <mergeCells count="6">
    <mergeCell ref="A200:G204"/>
    <mergeCell ref="A1:G1"/>
    <mergeCell ref="C2:G2"/>
    <mergeCell ref="C3:G3"/>
    <mergeCell ref="C4:G4"/>
    <mergeCell ref="A199:C199"/>
  </mergeCells>
  <pageMargins left="0.39374999999999999" right="0.196527777777778" top="0.78749999999999998" bottom="0.78749999999999998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Honza</dc:creator>
  <dc:description/>
  <cp:lastModifiedBy>peta.sitner@gmail.com</cp:lastModifiedBy>
  <cp:revision>3</cp:revision>
  <cp:lastPrinted>2014-02-28T09:52:57Z</cp:lastPrinted>
  <dcterms:created xsi:type="dcterms:W3CDTF">2009-04-08T07:15:50Z</dcterms:created>
  <dcterms:modified xsi:type="dcterms:W3CDTF">2025-08-24T13:23:00Z</dcterms:modified>
  <dc:language>cs-CZ</dc:language>
</cp:coreProperties>
</file>